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Denne_projektmappe"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23\Liv og pension\"/>
    </mc:Choice>
  </mc:AlternateContent>
  <xr:revisionPtr revIDLastSave="0" documentId="13_ncr:1_{8BFA1103-F450-478F-8384-92BCFF80B9BA}" xr6:coauthVersionLast="47" xr6:coauthVersionMax="47" xr10:uidLastSave="{00000000-0000-0000-0000-000000000000}"/>
  <workbookProtection workbookAlgorithmName="SHA-512" workbookHashValue="wKmpkCdtZRyqUzYkKjPZi74jU7FkeAk+xzzWGGu7M7LsoBzTcspxlj0AHoIMXm0TLLwqWLDYL4Jdyzi4P1tIRA==" workbookSaltValue="Z0Txp71Nb8c7pw0OZGRKIw==" workbookSpinCount="100000" lockStructure="1"/>
  <bookViews>
    <workbookView xWindow="28680" yWindow="-120" windowWidth="29040" windowHeight="15720" tabRatio="852" firstSheet="8" activeTab="15" xr2:uid="{00000000-000D-0000-FFFF-FFFF00000000}"/>
  </bookViews>
  <sheets>
    <sheet name="LIVTPK sektor" sheetId="7" state="hidden" r:id="rId1"/>
    <sheet name="FPK sektor" sheetId="8" state="hidden" r:id="rId2"/>
    <sheet name="Indholdsfortegnelse" sheetId="37" r:id="rId3"/>
    <sheet name="Tabel 1.1" sheetId="1" r:id="rId4"/>
    <sheet name="Tabel 1.2" sheetId="2" r:id="rId5"/>
    <sheet name="Tabel 1.3" sheetId="11" r:id="rId6"/>
    <sheet name="Tabel 1.4" sheetId="13" r:id="rId7"/>
    <sheet name="Tabel 1.5" sheetId="16" r:id="rId8"/>
    <sheet name="Tabel 1.6" sheetId="14" r:id="rId9"/>
    <sheet name="Tabel 1.7" sheetId="15" r:id="rId10"/>
    <sheet name="Tabel 1.8" sheetId="9" r:id="rId11"/>
    <sheet name="Tabel 2.1" sheetId="17" r:id="rId12"/>
    <sheet name="Tabel 2.2" sheetId="18" r:id="rId13"/>
    <sheet name="Tabel 2.3" sheetId="19" r:id="rId14"/>
    <sheet name="Tabel 2.4" sheetId="20" r:id="rId15"/>
    <sheet name="Tabel 2.5" sheetId="21" r:id="rId16"/>
    <sheet name="Tabel 2.6" sheetId="22" r:id="rId17"/>
    <sheet name="Tabel 2.7" sheetId="23" r:id="rId18"/>
    <sheet name="Tabel 2.8" sheetId="24" r:id="rId19"/>
    <sheet name="Tabel 3.1" sheetId="25" r:id="rId20"/>
    <sheet name="Tabel 3.2" sheetId="26" r:id="rId21"/>
    <sheet name="Tabel 3.3" sheetId="28" r:id="rId22"/>
    <sheet name="Tabel 3.4" sheetId="29" r:id="rId23"/>
    <sheet name="Tabel 3.5" sheetId="27" r:id="rId24"/>
    <sheet name="Tabel 3.6" sheetId="30" r:id="rId25"/>
    <sheet name="Tabel 4.1" sheetId="31" r:id="rId26"/>
    <sheet name="Tabel 4.2" sheetId="32" r:id="rId27"/>
    <sheet name="Tabel 4.3" sheetId="33" r:id="rId28"/>
    <sheet name="Tabel 5.1" sheetId="34" r:id="rId29"/>
    <sheet name="Tabel 5.2" sheetId="35" r:id="rId30"/>
    <sheet name="Tabel 5.3" sheetId="36" r:id="rId31"/>
    <sheet name="Bilag 6.1" sheetId="40" r:id="rId32"/>
    <sheet name="LIV data" sheetId="5" state="hidden" r:id="rId33"/>
    <sheet name="TPK data" sheetId="6" state="hidden" r:id="rId34"/>
  </sheets>
  <definedNames>
    <definedName name="Fpk">'FPK sektor'!$1:$2</definedName>
    <definedName name="Fpk_var">'FPK sektor'!$1:$1</definedName>
    <definedName name="LivData">'LIV data'!$1:$19</definedName>
    <definedName name="LivNavn">'LIV data'!$C:$C</definedName>
    <definedName name="LivTpk">'LIVTPK sektor'!$A$1:$LR$3</definedName>
    <definedName name="LivTpk_var">'LIVTPK sektor'!$A$1:$LR$1</definedName>
    <definedName name="LivVar">'LIV data'!$1:$1</definedName>
    <definedName name="TpkData">'TPK data'!$A$1:$FR$14</definedName>
    <definedName name="TpkNavn">'TPK data'!$C:$C</definedName>
    <definedName name="TpkVar">'TPK data'!$1:$1</definedName>
    <definedName name="_xlnm.Print_Area" localSheetId="31">'Bilag 6.1'!$B$2:$C$61</definedName>
    <definedName name="_xlnm.Print_Area" localSheetId="2">Indholdsfortegnelse!$B$1:$D$47</definedName>
    <definedName name="_xlnm.Print_Area" localSheetId="3">'Tabel 1.1'!$C$4:$E$63</definedName>
    <definedName name="_xlnm.Print_Area" localSheetId="4">'Tabel 1.2'!$C$4:$E$107</definedName>
    <definedName name="_xlnm.Print_Area" localSheetId="5">'Tabel 1.3'!$E$4:$L$21</definedName>
    <definedName name="_xlnm.Print_Area" localSheetId="6">'Tabel 1.4'!$C$3:$E$36</definedName>
    <definedName name="_xlnm.Print_Area" localSheetId="7">'Tabel 1.5'!$C$3:$E$33</definedName>
    <definedName name="_xlnm.Print_Area" localSheetId="8">'Tabel 1.6'!$C$3:$E$17</definedName>
    <definedName name="_xlnm.Print_Area" localSheetId="9">'Tabel 1.7'!$C$3:$E$25</definedName>
    <definedName name="_xlnm.Print_Area" localSheetId="10">'Tabel 1.8'!$B$3:$K$16</definedName>
    <definedName name="_xlnm.Print_Area" localSheetId="11">'Tabel 2.1'!$C$3:$E$63</definedName>
    <definedName name="_xlnm.Print_Area" localSheetId="12">'Tabel 2.2'!$C$3:$E$107</definedName>
    <definedName name="_xlnm.Print_Area" localSheetId="13">'Tabel 2.3'!$E$3:$L$21</definedName>
    <definedName name="_xlnm.Print_Area" localSheetId="14">'Tabel 2.4'!$C$3:$E$36</definedName>
    <definedName name="_xlnm.Print_Area" localSheetId="15">'Tabel 2.5'!$C$3:$E$33</definedName>
    <definedName name="_xlnm.Print_Area" localSheetId="16">'Tabel 2.6'!$C$3:$E$17</definedName>
    <definedName name="_xlnm.Print_Area" localSheetId="17">'Tabel 2.7'!$C$3:$E$25</definedName>
    <definedName name="_xlnm.Print_Area" localSheetId="18">'Tabel 2.8'!$B$3:$K$16</definedName>
    <definedName name="_xlnm.Print_Area" localSheetId="19">'Tabel 3.1'!$C$3:$E$43</definedName>
    <definedName name="_xlnm.Print_Area" localSheetId="20">'Tabel 3.2'!$C$3:$E$75</definedName>
    <definedName name="_xlnm.Print_Area" localSheetId="21">'Tabel 3.3'!$C$3:$E$23</definedName>
    <definedName name="_xlnm.Print_Area" localSheetId="22">'Tabel 3.4'!$B$3:$F$25</definedName>
    <definedName name="_xlnm.Print_Area" localSheetId="23">'Tabel 3.5'!$B$3:$L$13</definedName>
    <definedName name="_xlnm.Print_Area" localSheetId="24">'Tabel 3.6'!$A$2:$C$14</definedName>
    <definedName name="_xlnm.Print_Area" localSheetId="25">'Tabel 4.1'!$C$3:$E$66</definedName>
    <definedName name="_xlnm.Print_Area" localSheetId="26">'Tabel 4.2'!$C$3:$E$110</definedName>
    <definedName name="_xlnm.Print_Area" localSheetId="27">'Tabel 4.3'!$C$3:$E$28</definedName>
    <definedName name="_xlnm.Print_Area" localSheetId="28">'Tabel 5.1'!$C$3:$E$66</definedName>
    <definedName name="_xlnm.Print_Area" localSheetId="29">'Tabel 5.2'!$C$3:$E$110</definedName>
    <definedName name="_xlnm.Print_Area" localSheetId="30">'Tabel 5.3'!$C$3:$E$28</definedName>
  </definedNames>
  <calcPr calcId="191029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36" l="1"/>
  <c r="E28" i="36" s="1"/>
  <c r="B27" i="36"/>
  <c r="E27" i="36" s="1"/>
  <c r="B26" i="36"/>
  <c r="E26" i="36" s="1"/>
  <c r="B25" i="36"/>
  <c r="E25" i="36" s="1"/>
  <c r="B24" i="36"/>
  <c r="E24" i="36" s="1"/>
  <c r="B23" i="36"/>
  <c r="E23" i="36" s="1"/>
  <c r="B22" i="36"/>
  <c r="E22" i="36" s="1"/>
  <c r="E21" i="36"/>
  <c r="B21" i="36"/>
  <c r="B20" i="36"/>
  <c r="E20" i="36" s="1"/>
  <c r="B19" i="36"/>
  <c r="E19" i="36" s="1"/>
  <c r="B18" i="36"/>
  <c r="E18" i="36" s="1"/>
  <c r="B17" i="36"/>
  <c r="E17" i="36" s="1"/>
  <c r="B16" i="36"/>
  <c r="E16" i="36" s="1"/>
  <c r="B15" i="36"/>
  <c r="E15" i="36" s="1"/>
  <c r="B14" i="36"/>
  <c r="E14" i="36" s="1"/>
  <c r="E13" i="36"/>
  <c r="B13" i="36"/>
  <c r="B12" i="36"/>
  <c r="E12" i="36" s="1"/>
  <c r="B11" i="36"/>
  <c r="E11" i="36" s="1"/>
  <c r="B10" i="36"/>
  <c r="E10" i="36" s="1"/>
  <c r="D5" i="36"/>
  <c r="E110" i="35"/>
  <c r="B110" i="35"/>
  <c r="E109" i="35"/>
  <c r="B109" i="35"/>
  <c r="E108" i="35"/>
  <c r="B108" i="35"/>
  <c r="B107" i="35"/>
  <c r="E107" i="35" s="1"/>
  <c r="E106" i="35"/>
  <c r="B106" i="35"/>
  <c r="E105" i="35"/>
  <c r="B105" i="35"/>
  <c r="E104" i="35"/>
  <c r="B104" i="35"/>
  <c r="B103" i="35"/>
  <c r="E103" i="35" s="1"/>
  <c r="E102" i="35"/>
  <c r="B102" i="35"/>
  <c r="E101" i="35"/>
  <c r="B101" i="35"/>
  <c r="E100" i="35"/>
  <c r="B100" i="35"/>
  <c r="B99" i="35"/>
  <c r="E99" i="35" s="1"/>
  <c r="E98" i="35"/>
  <c r="B98" i="35"/>
  <c r="E97" i="35"/>
  <c r="B97" i="35"/>
  <c r="E96" i="35"/>
  <c r="B96" i="35"/>
  <c r="B95" i="35"/>
  <c r="E95" i="35" s="1"/>
  <c r="E94" i="35"/>
  <c r="B94" i="35"/>
  <c r="E93" i="35"/>
  <c r="B93" i="35"/>
  <c r="E92" i="35"/>
  <c r="B92" i="35"/>
  <c r="B91" i="35"/>
  <c r="E91" i="35" s="1"/>
  <c r="E90" i="35"/>
  <c r="B90" i="35"/>
  <c r="E89" i="35"/>
  <c r="B89" i="35"/>
  <c r="E88" i="35"/>
  <c r="B88" i="35"/>
  <c r="B87" i="35"/>
  <c r="E87" i="35" s="1"/>
  <c r="E86" i="35"/>
  <c r="B86" i="35"/>
  <c r="E85" i="35"/>
  <c r="B85" i="35"/>
  <c r="E84" i="35"/>
  <c r="B84" i="35"/>
  <c r="B83" i="35"/>
  <c r="E83" i="35" s="1"/>
  <c r="E82" i="35"/>
  <c r="B82" i="35"/>
  <c r="E81" i="35"/>
  <c r="B81" i="35"/>
  <c r="E80" i="35"/>
  <c r="B80" i="35"/>
  <c r="B79" i="35"/>
  <c r="E79" i="35" s="1"/>
  <c r="E78" i="35"/>
  <c r="B78" i="35"/>
  <c r="E77" i="35"/>
  <c r="B77" i="35"/>
  <c r="E76" i="35"/>
  <c r="B76" i="35"/>
  <c r="B75" i="35"/>
  <c r="E75" i="35" s="1"/>
  <c r="E74" i="35"/>
  <c r="B74" i="35"/>
  <c r="E73" i="35"/>
  <c r="B73" i="35"/>
  <c r="E72" i="35"/>
  <c r="B72" i="35"/>
  <c r="B71" i="35"/>
  <c r="E71" i="35" s="1"/>
  <c r="E70" i="35"/>
  <c r="B70" i="35"/>
  <c r="E69" i="35"/>
  <c r="B69" i="35"/>
  <c r="E68" i="35"/>
  <c r="B68" i="35"/>
  <c r="B67" i="35"/>
  <c r="E67" i="35" s="1"/>
  <c r="E66" i="35"/>
  <c r="B66" i="35"/>
  <c r="E65" i="35"/>
  <c r="B65" i="35"/>
  <c r="E64" i="35"/>
  <c r="B64" i="35"/>
  <c r="B63" i="35"/>
  <c r="E63" i="35" s="1"/>
  <c r="E62" i="35"/>
  <c r="B62" i="35"/>
  <c r="E61" i="35"/>
  <c r="B61" i="35"/>
  <c r="E60" i="35"/>
  <c r="B60" i="35"/>
  <c r="B59" i="35"/>
  <c r="E59" i="35" s="1"/>
  <c r="E58" i="35"/>
  <c r="B58" i="35"/>
  <c r="E55" i="35"/>
  <c r="B55" i="35"/>
  <c r="E54" i="35"/>
  <c r="B54" i="35"/>
  <c r="B53" i="35"/>
  <c r="E53" i="35" s="1"/>
  <c r="E52" i="35"/>
  <c r="B52" i="35"/>
  <c r="E51" i="35"/>
  <c r="B51" i="35"/>
  <c r="E50" i="35"/>
  <c r="B50" i="35"/>
  <c r="B49" i="35"/>
  <c r="E49" i="35" s="1"/>
  <c r="E48" i="35"/>
  <c r="B48" i="35"/>
  <c r="E47" i="35"/>
  <c r="B47" i="35"/>
  <c r="E46" i="35"/>
  <c r="B46" i="35"/>
  <c r="B45" i="35"/>
  <c r="E45" i="35" s="1"/>
  <c r="E44" i="35"/>
  <c r="B44" i="35"/>
  <c r="E43" i="35"/>
  <c r="B43" i="35"/>
  <c r="E42" i="35"/>
  <c r="B42" i="35"/>
  <c r="B41" i="35"/>
  <c r="E41" i="35" s="1"/>
  <c r="E40" i="35"/>
  <c r="B40" i="35"/>
  <c r="E39" i="35"/>
  <c r="B39" i="35"/>
  <c r="E38" i="35"/>
  <c r="B38" i="35"/>
  <c r="B37" i="35"/>
  <c r="E37" i="35" s="1"/>
  <c r="E36" i="35"/>
  <c r="B36" i="35"/>
  <c r="E35" i="35"/>
  <c r="B35" i="35"/>
  <c r="E34" i="35"/>
  <c r="B34" i="35"/>
  <c r="B33" i="35"/>
  <c r="E33" i="35" s="1"/>
  <c r="E32" i="35"/>
  <c r="B32" i="35"/>
  <c r="E31" i="35"/>
  <c r="B31" i="35"/>
  <c r="E30" i="35"/>
  <c r="B30" i="35"/>
  <c r="B29" i="35"/>
  <c r="E29" i="35" s="1"/>
  <c r="E28" i="35"/>
  <c r="B28" i="35"/>
  <c r="E27" i="35"/>
  <c r="B27" i="35"/>
  <c r="E26" i="35"/>
  <c r="B26" i="35"/>
  <c r="B25" i="35"/>
  <c r="E25" i="35" s="1"/>
  <c r="E24" i="35"/>
  <c r="B24" i="35"/>
  <c r="E23" i="35"/>
  <c r="B23" i="35"/>
  <c r="E22" i="35"/>
  <c r="B22" i="35"/>
  <c r="B21" i="35"/>
  <c r="E21" i="35" s="1"/>
  <c r="E20" i="35"/>
  <c r="B20" i="35"/>
  <c r="E19" i="35"/>
  <c r="B19" i="35"/>
  <c r="E18" i="35"/>
  <c r="B18" i="35"/>
  <c r="B17" i="35"/>
  <c r="E17" i="35" s="1"/>
  <c r="E16" i="35"/>
  <c r="B16" i="35"/>
  <c r="E15" i="35"/>
  <c r="B15" i="35"/>
  <c r="E14" i="35"/>
  <c r="B14" i="35"/>
  <c r="B13" i="35"/>
  <c r="E13" i="35" s="1"/>
  <c r="E12" i="35"/>
  <c r="B12" i="35"/>
  <c r="E11" i="35"/>
  <c r="B11" i="35"/>
  <c r="D5" i="35"/>
  <c r="B66" i="34"/>
  <c r="E66" i="34" s="1"/>
  <c r="B65" i="34"/>
  <c r="E65" i="34" s="1"/>
  <c r="B64" i="34"/>
  <c r="E64" i="34" s="1"/>
  <c r="B63" i="34"/>
  <c r="E63" i="34" s="1"/>
  <c r="B62" i="34"/>
  <c r="E62" i="34" s="1"/>
  <c r="B61" i="34"/>
  <c r="E61" i="34" s="1"/>
  <c r="B60" i="34"/>
  <c r="E60" i="34" s="1"/>
  <c r="B59" i="34"/>
  <c r="E59" i="34" s="1"/>
  <c r="B58" i="34"/>
  <c r="E58" i="34" s="1"/>
  <c r="B57" i="34"/>
  <c r="E57" i="34" s="1"/>
  <c r="B56" i="34"/>
  <c r="E56" i="34" s="1"/>
  <c r="B55" i="34"/>
  <c r="E55" i="34" s="1"/>
  <c r="B54" i="34"/>
  <c r="E54" i="34" s="1"/>
  <c r="B53" i="34"/>
  <c r="E53" i="34" s="1"/>
  <c r="B52" i="34"/>
  <c r="E52" i="34" s="1"/>
  <c r="B51" i="34"/>
  <c r="E51" i="34" s="1"/>
  <c r="B50" i="34"/>
  <c r="E50" i="34" s="1"/>
  <c r="B49" i="34"/>
  <c r="E49" i="34" s="1"/>
  <c r="B48" i="34"/>
  <c r="E48" i="34" s="1"/>
  <c r="B47" i="34"/>
  <c r="E47" i="34" s="1"/>
  <c r="B44" i="34"/>
  <c r="E44" i="34" s="1"/>
  <c r="B43" i="34"/>
  <c r="E43" i="34" s="1"/>
  <c r="B42" i="34"/>
  <c r="E42" i="34" s="1"/>
  <c r="B41" i="34"/>
  <c r="E41" i="34" s="1"/>
  <c r="B40" i="34"/>
  <c r="E40" i="34" s="1"/>
  <c r="B39" i="34"/>
  <c r="E39" i="34" s="1"/>
  <c r="B38" i="34"/>
  <c r="E38" i="34" s="1"/>
  <c r="B37" i="34"/>
  <c r="E37" i="34" s="1"/>
  <c r="B36" i="34"/>
  <c r="E36" i="34" s="1"/>
  <c r="B35" i="34"/>
  <c r="E35" i="34" s="1"/>
  <c r="B34" i="34"/>
  <c r="E34" i="34" s="1"/>
  <c r="B33" i="34"/>
  <c r="E33" i="34" s="1"/>
  <c r="B32" i="34"/>
  <c r="E32" i="34" s="1"/>
  <c r="B31" i="34"/>
  <c r="E31" i="34" s="1"/>
  <c r="B30" i="34"/>
  <c r="E30" i="34" s="1"/>
  <c r="B29" i="34"/>
  <c r="E29" i="34" s="1"/>
  <c r="B28" i="34"/>
  <c r="E28" i="34" s="1"/>
  <c r="B27" i="34"/>
  <c r="E27" i="34" s="1"/>
  <c r="B26" i="34"/>
  <c r="E26" i="34" s="1"/>
  <c r="B25" i="34"/>
  <c r="E25" i="34" s="1"/>
  <c r="B24" i="34"/>
  <c r="E24" i="34" s="1"/>
  <c r="B23" i="34"/>
  <c r="E23" i="34" s="1"/>
  <c r="B22" i="34"/>
  <c r="E22" i="34" s="1"/>
  <c r="B21" i="34"/>
  <c r="E21" i="34" s="1"/>
  <c r="B20" i="34"/>
  <c r="E20" i="34" s="1"/>
  <c r="B19" i="34"/>
  <c r="E19" i="34" s="1"/>
  <c r="B18" i="34"/>
  <c r="E18" i="34" s="1"/>
  <c r="B17" i="34"/>
  <c r="E17" i="34" s="1"/>
  <c r="B16" i="34"/>
  <c r="E16" i="34" s="1"/>
  <c r="B15" i="34"/>
  <c r="E15" i="34" s="1"/>
  <c r="B14" i="34"/>
  <c r="E14" i="34" s="1"/>
  <c r="B13" i="34"/>
  <c r="E13" i="34" s="1"/>
  <c r="B12" i="34"/>
  <c r="E12" i="34" s="1"/>
  <c r="B11" i="34"/>
  <c r="E11" i="34" s="1"/>
  <c r="B10" i="34"/>
  <c r="E10" i="34" s="1"/>
  <c r="D5" i="34"/>
  <c r="E28" i="33"/>
  <c r="B28" i="33"/>
  <c r="B27" i="33"/>
  <c r="E27" i="33" s="1"/>
  <c r="E26" i="33"/>
  <c r="B26" i="33"/>
  <c r="E25" i="33"/>
  <c r="B25" i="33"/>
  <c r="E24" i="33"/>
  <c r="B24" i="33"/>
  <c r="B23" i="33"/>
  <c r="E23" i="33" s="1"/>
  <c r="E22" i="33"/>
  <c r="B22" i="33"/>
  <c r="E21" i="33"/>
  <c r="B21" i="33"/>
  <c r="E20" i="33"/>
  <c r="B20" i="33"/>
  <c r="B19" i="33"/>
  <c r="E19" i="33" s="1"/>
  <c r="E18" i="33"/>
  <c r="B18" i="33"/>
  <c r="E17" i="33"/>
  <c r="B17" i="33"/>
  <c r="E16" i="33"/>
  <c r="B16" i="33"/>
  <c r="B15" i="33"/>
  <c r="E15" i="33" s="1"/>
  <c r="E14" i="33"/>
  <c r="B14" i="33"/>
  <c r="E13" i="33"/>
  <c r="B13" i="33"/>
  <c r="E12" i="33"/>
  <c r="B12" i="33"/>
  <c r="B11" i="33"/>
  <c r="E11" i="33" s="1"/>
  <c r="E10" i="33"/>
  <c r="B10" i="33"/>
  <c r="D5" i="33"/>
  <c r="B110" i="32"/>
  <c r="E110" i="32" s="1"/>
  <c r="B109" i="32"/>
  <c r="E109" i="32" s="1"/>
  <c r="B108" i="32"/>
  <c r="E108" i="32" s="1"/>
  <c r="B107" i="32"/>
  <c r="E107" i="32" s="1"/>
  <c r="B106" i="32"/>
  <c r="E106" i="32" s="1"/>
  <c r="B105" i="32"/>
  <c r="E105" i="32" s="1"/>
  <c r="B104" i="32"/>
  <c r="E104" i="32" s="1"/>
  <c r="B103" i="32"/>
  <c r="E103" i="32" s="1"/>
  <c r="B102" i="32"/>
  <c r="E102" i="32" s="1"/>
  <c r="B101" i="32"/>
  <c r="E101" i="32" s="1"/>
  <c r="B100" i="32"/>
  <c r="E100" i="32" s="1"/>
  <c r="B99" i="32"/>
  <c r="E99" i="32" s="1"/>
  <c r="B98" i="32"/>
  <c r="E98" i="32" s="1"/>
  <c r="B97" i="32"/>
  <c r="E97" i="32" s="1"/>
  <c r="B96" i="32"/>
  <c r="E96" i="32" s="1"/>
  <c r="B95" i="32"/>
  <c r="E95" i="32" s="1"/>
  <c r="B94" i="32"/>
  <c r="E94" i="32" s="1"/>
  <c r="B93" i="32"/>
  <c r="E93" i="32" s="1"/>
  <c r="B92" i="32"/>
  <c r="E92" i="32" s="1"/>
  <c r="B91" i="32"/>
  <c r="E91" i="32" s="1"/>
  <c r="B90" i="32"/>
  <c r="E90" i="32" s="1"/>
  <c r="B89" i="32"/>
  <c r="E89" i="32" s="1"/>
  <c r="B88" i="32"/>
  <c r="E88" i="32" s="1"/>
  <c r="B87" i="32"/>
  <c r="E87" i="32" s="1"/>
  <c r="B86" i="32"/>
  <c r="E86" i="32" s="1"/>
  <c r="B85" i="32"/>
  <c r="E85" i="32" s="1"/>
  <c r="B84" i="32"/>
  <c r="E84" i="32" s="1"/>
  <c r="B83" i="32"/>
  <c r="E83" i="32" s="1"/>
  <c r="B82" i="32"/>
  <c r="E82" i="32" s="1"/>
  <c r="B81" i="32"/>
  <c r="E81" i="32" s="1"/>
  <c r="B80" i="32"/>
  <c r="E80" i="32" s="1"/>
  <c r="B79" i="32"/>
  <c r="E79" i="32" s="1"/>
  <c r="B78" i="32"/>
  <c r="E78" i="32" s="1"/>
  <c r="B77" i="32"/>
  <c r="E77" i="32" s="1"/>
  <c r="B76" i="32"/>
  <c r="E76" i="32" s="1"/>
  <c r="B75" i="32"/>
  <c r="E75" i="32" s="1"/>
  <c r="B74" i="32"/>
  <c r="E74" i="32" s="1"/>
  <c r="B73" i="32"/>
  <c r="E73" i="32" s="1"/>
  <c r="B72" i="32"/>
  <c r="E72" i="32" s="1"/>
  <c r="B71" i="32"/>
  <c r="E71" i="32" s="1"/>
  <c r="B70" i="32"/>
  <c r="E70" i="32" s="1"/>
  <c r="B69" i="32"/>
  <c r="E69" i="32" s="1"/>
  <c r="B68" i="32"/>
  <c r="E68" i="32" s="1"/>
  <c r="B67" i="32"/>
  <c r="E67" i="32" s="1"/>
  <c r="B66" i="32"/>
  <c r="E66" i="32" s="1"/>
  <c r="B65" i="32"/>
  <c r="E65" i="32" s="1"/>
  <c r="B64" i="32"/>
  <c r="E64" i="32" s="1"/>
  <c r="B63" i="32"/>
  <c r="E63" i="32" s="1"/>
  <c r="B62" i="32"/>
  <c r="E62" i="32" s="1"/>
  <c r="B61" i="32"/>
  <c r="E61" i="32" s="1"/>
  <c r="B60" i="32"/>
  <c r="E60" i="32" s="1"/>
  <c r="B59" i="32"/>
  <c r="E59" i="32" s="1"/>
  <c r="B58" i="32"/>
  <c r="E58" i="32" s="1"/>
  <c r="B55" i="32"/>
  <c r="E55" i="32" s="1"/>
  <c r="B54" i="32"/>
  <c r="E54" i="32" s="1"/>
  <c r="B53" i="32"/>
  <c r="E53" i="32" s="1"/>
  <c r="B52" i="32"/>
  <c r="E52" i="32" s="1"/>
  <c r="B51" i="32"/>
  <c r="E51" i="32" s="1"/>
  <c r="B50" i="32"/>
  <c r="E50" i="32" s="1"/>
  <c r="B49" i="32"/>
  <c r="E49" i="32" s="1"/>
  <c r="B48" i="32"/>
  <c r="E48" i="32" s="1"/>
  <c r="B47" i="32"/>
  <c r="E47" i="32" s="1"/>
  <c r="B46" i="32"/>
  <c r="E46" i="32" s="1"/>
  <c r="B45" i="32"/>
  <c r="E45" i="32" s="1"/>
  <c r="B44" i="32"/>
  <c r="E44" i="32" s="1"/>
  <c r="B43" i="32"/>
  <c r="E43" i="32" s="1"/>
  <c r="B42" i="32"/>
  <c r="E42" i="32" s="1"/>
  <c r="B41" i="32"/>
  <c r="E41" i="32" s="1"/>
  <c r="B40" i="32"/>
  <c r="E40" i="32" s="1"/>
  <c r="B39" i="32"/>
  <c r="E39" i="32" s="1"/>
  <c r="B38" i="32"/>
  <c r="E38" i="32" s="1"/>
  <c r="B37" i="32"/>
  <c r="E37" i="32" s="1"/>
  <c r="B36" i="32"/>
  <c r="E36" i="32" s="1"/>
  <c r="B35" i="32"/>
  <c r="E35" i="32" s="1"/>
  <c r="B34" i="32"/>
  <c r="E34" i="32" s="1"/>
  <c r="B33" i="32"/>
  <c r="E33" i="32" s="1"/>
  <c r="B32" i="32"/>
  <c r="E32" i="32" s="1"/>
  <c r="B31" i="32"/>
  <c r="E31" i="32" s="1"/>
  <c r="B30" i="32"/>
  <c r="E30" i="32" s="1"/>
  <c r="B29" i="32"/>
  <c r="E29" i="32" s="1"/>
  <c r="B28" i="32"/>
  <c r="E28" i="32" s="1"/>
  <c r="B27" i="32"/>
  <c r="E27" i="32" s="1"/>
  <c r="B26" i="32"/>
  <c r="E26" i="32" s="1"/>
  <c r="B25" i="32"/>
  <c r="E25" i="32" s="1"/>
  <c r="B24" i="32"/>
  <c r="E24" i="32" s="1"/>
  <c r="B23" i="32"/>
  <c r="E23" i="32" s="1"/>
  <c r="B22" i="32"/>
  <c r="E22" i="32" s="1"/>
  <c r="B21" i="32"/>
  <c r="E21" i="32" s="1"/>
  <c r="B20" i="32"/>
  <c r="E20" i="32" s="1"/>
  <c r="B19" i="32"/>
  <c r="E19" i="32" s="1"/>
  <c r="B18" i="32"/>
  <c r="E18" i="32" s="1"/>
  <c r="B17" i="32"/>
  <c r="E17" i="32" s="1"/>
  <c r="B16" i="32"/>
  <c r="E16" i="32" s="1"/>
  <c r="B15" i="32"/>
  <c r="E15" i="32" s="1"/>
  <c r="B14" i="32"/>
  <c r="E14" i="32" s="1"/>
  <c r="B13" i="32"/>
  <c r="E13" i="32" s="1"/>
  <c r="B12" i="32"/>
  <c r="E12" i="32" s="1"/>
  <c r="B11" i="32"/>
  <c r="E11" i="32" s="1"/>
  <c r="D5" i="32"/>
  <c r="E66" i="31"/>
  <c r="B66" i="31"/>
  <c r="E65" i="31"/>
  <c r="B65" i="31"/>
  <c r="E64" i="31"/>
  <c r="B64" i="31"/>
  <c r="B63" i="31"/>
  <c r="E63" i="31" s="1"/>
  <c r="E62" i="31"/>
  <c r="B62" i="31"/>
  <c r="E61" i="31"/>
  <c r="B61" i="31"/>
  <c r="E60" i="31"/>
  <c r="B60" i="31"/>
  <c r="B59" i="31"/>
  <c r="E59" i="31" s="1"/>
  <c r="E58" i="31"/>
  <c r="B58" i="31"/>
  <c r="E57" i="31"/>
  <c r="B57" i="31"/>
  <c r="E56" i="31"/>
  <c r="B56" i="31"/>
  <c r="B55" i="31"/>
  <c r="E55" i="31" s="1"/>
  <c r="E54" i="31"/>
  <c r="B54" i="31"/>
  <c r="E53" i="31"/>
  <c r="B53" i="31"/>
  <c r="E52" i="31"/>
  <c r="B52" i="31"/>
  <c r="B51" i="31"/>
  <c r="E51" i="31" s="1"/>
  <c r="E50" i="31"/>
  <c r="B50" i="31"/>
  <c r="E49" i="31"/>
  <c r="B49" i="31"/>
  <c r="E48" i="31"/>
  <c r="B48" i="31"/>
  <c r="B47" i="31"/>
  <c r="E47" i="31" s="1"/>
  <c r="E44" i="31"/>
  <c r="B44" i="31"/>
  <c r="E43" i="31"/>
  <c r="B43" i="31"/>
  <c r="E42" i="31"/>
  <c r="B42" i="31"/>
  <c r="B41" i="31"/>
  <c r="E41" i="31" s="1"/>
  <c r="E40" i="31"/>
  <c r="B40" i="31"/>
  <c r="E39" i="31"/>
  <c r="B39" i="31"/>
  <c r="E38" i="31"/>
  <c r="B38" i="31"/>
  <c r="B37" i="31"/>
  <c r="E37" i="31" s="1"/>
  <c r="E36" i="31"/>
  <c r="B36" i="31"/>
  <c r="E35" i="31"/>
  <c r="B35" i="31"/>
  <c r="E34" i="31"/>
  <c r="B34" i="31"/>
  <c r="B33" i="31"/>
  <c r="E33" i="31" s="1"/>
  <c r="E32" i="31"/>
  <c r="B32" i="31"/>
  <c r="E31" i="31"/>
  <c r="B31" i="31"/>
  <c r="E30" i="31"/>
  <c r="B30" i="31"/>
  <c r="B29" i="31"/>
  <c r="E29" i="31" s="1"/>
  <c r="E28" i="31"/>
  <c r="B28" i="31"/>
  <c r="E27" i="31"/>
  <c r="B27" i="31"/>
  <c r="E26" i="31"/>
  <c r="B26" i="31"/>
  <c r="B25" i="31"/>
  <c r="E25" i="31" s="1"/>
  <c r="E24" i="31"/>
  <c r="B24" i="31"/>
  <c r="E23" i="31"/>
  <c r="B23" i="31"/>
  <c r="E22" i="31"/>
  <c r="B22" i="31"/>
  <c r="B21" i="31"/>
  <c r="E21" i="31" s="1"/>
  <c r="E20" i="31"/>
  <c r="B20" i="31"/>
  <c r="E19" i="31"/>
  <c r="B19" i="31"/>
  <c r="E18" i="31"/>
  <c r="B18" i="31"/>
  <c r="B17" i="31"/>
  <c r="E17" i="31" s="1"/>
  <c r="E16" i="31"/>
  <c r="B16" i="31"/>
  <c r="E15" i="31"/>
  <c r="B15" i="31"/>
  <c r="E14" i="31"/>
  <c r="B14" i="31"/>
  <c r="B13" i="31"/>
  <c r="E13" i="31" s="1"/>
  <c r="E12" i="31"/>
  <c r="B12" i="31"/>
  <c r="E11" i="31"/>
  <c r="B11" i="31"/>
  <c r="E10" i="31"/>
  <c r="B10" i="31"/>
  <c r="D5" i="31"/>
  <c r="C14" i="30"/>
  <c r="L13" i="27"/>
  <c r="K13" i="27"/>
  <c r="J13" i="27"/>
  <c r="I13" i="27"/>
  <c r="H13" i="27"/>
  <c r="G13" i="27"/>
  <c r="F13" i="27"/>
  <c r="E13" i="27"/>
  <c r="D13" i="27"/>
  <c r="L12" i="27"/>
  <c r="K12" i="27"/>
  <c r="J12" i="27"/>
  <c r="I12" i="27"/>
  <c r="H12" i="27"/>
  <c r="G12" i="27"/>
  <c r="F12" i="27"/>
  <c r="E12" i="27"/>
  <c r="D12" i="27"/>
  <c r="L11" i="27"/>
  <c r="K11" i="27"/>
  <c r="J11" i="27"/>
  <c r="I11" i="27"/>
  <c r="H11" i="27"/>
  <c r="G11" i="27"/>
  <c r="F11" i="27"/>
  <c r="E11" i="27"/>
  <c r="D11" i="27"/>
  <c r="L10" i="27"/>
  <c r="K10" i="27"/>
  <c r="J10" i="27"/>
  <c r="I10" i="27"/>
  <c r="H10" i="27"/>
  <c r="G10" i="27"/>
  <c r="F10" i="27"/>
  <c r="E10" i="27"/>
  <c r="D10" i="27"/>
  <c r="L9" i="27"/>
  <c r="J9" i="27"/>
  <c r="H9" i="27"/>
  <c r="F9" i="27"/>
  <c r="L8" i="27"/>
  <c r="K8" i="27"/>
  <c r="J8" i="27"/>
  <c r="I8" i="27"/>
  <c r="H8" i="27"/>
  <c r="G8" i="27"/>
  <c r="F8" i="27"/>
  <c r="E8" i="27"/>
  <c r="D8" i="27"/>
  <c r="L7" i="27"/>
  <c r="K7" i="27"/>
  <c r="J7" i="27"/>
  <c r="I7" i="27"/>
  <c r="H7" i="27"/>
  <c r="G7" i="27"/>
  <c r="F7" i="27"/>
  <c r="E7" i="27"/>
  <c r="D7" i="27"/>
  <c r="F25" i="29"/>
  <c r="E25" i="29"/>
  <c r="D25" i="29"/>
  <c r="F24" i="29"/>
  <c r="E24" i="29"/>
  <c r="D24" i="29"/>
  <c r="F23" i="29"/>
  <c r="E23" i="29"/>
  <c r="D23" i="29"/>
  <c r="F22" i="29"/>
  <c r="E22" i="29"/>
  <c r="D22" i="29"/>
  <c r="F21" i="29"/>
  <c r="E21" i="29"/>
  <c r="D21" i="29"/>
  <c r="F20" i="29"/>
  <c r="E20" i="29"/>
  <c r="D20" i="29"/>
  <c r="F19" i="29"/>
  <c r="E19" i="29"/>
  <c r="D19" i="29"/>
  <c r="F18" i="29"/>
  <c r="E18" i="29"/>
  <c r="D18" i="29"/>
  <c r="F17" i="29"/>
  <c r="E17" i="29"/>
  <c r="D17" i="29"/>
  <c r="F16" i="29"/>
  <c r="E16" i="29"/>
  <c r="D16" i="29"/>
  <c r="F15" i="29"/>
  <c r="E15" i="29"/>
  <c r="D15" i="29"/>
  <c r="F14" i="29"/>
  <c r="E14" i="29"/>
  <c r="D14" i="29"/>
  <c r="F13" i="29"/>
  <c r="E13" i="29"/>
  <c r="D13" i="29"/>
  <c r="F12" i="29"/>
  <c r="E12" i="29"/>
  <c r="D12" i="29"/>
  <c r="F11" i="29"/>
  <c r="E11" i="29"/>
  <c r="D11" i="29"/>
  <c r="F10" i="29"/>
  <c r="E10" i="29"/>
  <c r="D10" i="29"/>
  <c r="F9" i="29"/>
  <c r="E9" i="29"/>
  <c r="D9" i="29"/>
  <c r="F8" i="29"/>
  <c r="E8" i="29"/>
  <c r="D8" i="29"/>
  <c r="F7" i="29"/>
  <c r="E7" i="29"/>
  <c r="D7" i="29"/>
  <c r="B23" i="28"/>
  <c r="E23" i="28" s="1"/>
  <c r="E20" i="28"/>
  <c r="B20" i="28"/>
  <c r="B18" i="28"/>
  <c r="E18" i="28" s="1"/>
  <c r="B17" i="28"/>
  <c r="E17" i="28" s="1"/>
  <c r="B16" i="28"/>
  <c r="E16" i="28" s="1"/>
  <c r="B14" i="28"/>
  <c r="E14" i="28" s="1"/>
  <c r="B13" i="28"/>
  <c r="E13" i="28" s="1"/>
  <c r="B12" i="28"/>
  <c r="E12" i="28" s="1"/>
  <c r="B11" i="28"/>
  <c r="E11" i="28" s="1"/>
  <c r="E10" i="28"/>
  <c r="B10" i="28"/>
  <c r="B8" i="28"/>
  <c r="E8" i="28" s="1"/>
  <c r="B75" i="26"/>
  <c r="E75" i="26" s="1"/>
  <c r="B74" i="26"/>
  <c r="E74" i="26" s="1"/>
  <c r="B73" i="26"/>
  <c r="E73" i="26" s="1"/>
  <c r="B72" i="26"/>
  <c r="E72" i="26" s="1"/>
  <c r="B71" i="26"/>
  <c r="E71" i="26" s="1"/>
  <c r="B70" i="26"/>
  <c r="E70" i="26" s="1"/>
  <c r="E69" i="26"/>
  <c r="B69" i="26"/>
  <c r="B68" i="26"/>
  <c r="E68" i="26" s="1"/>
  <c r="B67" i="26"/>
  <c r="E67" i="26" s="1"/>
  <c r="B66" i="26"/>
  <c r="E66" i="26" s="1"/>
  <c r="B65" i="26"/>
  <c r="E65" i="26" s="1"/>
  <c r="B64" i="26"/>
  <c r="E64" i="26" s="1"/>
  <c r="B63" i="26"/>
  <c r="E63" i="26" s="1"/>
  <c r="B62" i="26"/>
  <c r="E62" i="26" s="1"/>
  <c r="E61" i="26"/>
  <c r="B61" i="26"/>
  <c r="B60" i="26"/>
  <c r="E60" i="26" s="1"/>
  <c r="B59" i="26"/>
  <c r="E59" i="26" s="1"/>
  <c r="B58" i="26"/>
  <c r="E58" i="26" s="1"/>
  <c r="B57" i="26"/>
  <c r="E57" i="26" s="1"/>
  <c r="B56" i="26"/>
  <c r="E56" i="26" s="1"/>
  <c r="B55" i="26"/>
  <c r="E55" i="26" s="1"/>
  <c r="B54" i="26"/>
  <c r="E54" i="26" s="1"/>
  <c r="E53" i="26"/>
  <c r="B53" i="26"/>
  <c r="B52" i="26"/>
  <c r="E52" i="26" s="1"/>
  <c r="B51" i="26"/>
  <c r="E51" i="26" s="1"/>
  <c r="B50" i="26"/>
  <c r="E50" i="26" s="1"/>
  <c r="B49" i="26"/>
  <c r="E49" i="26" s="1"/>
  <c r="B48" i="26"/>
  <c r="E48" i="26" s="1"/>
  <c r="B47" i="26"/>
  <c r="E47" i="26" s="1"/>
  <c r="B44" i="26"/>
  <c r="E44" i="26" s="1"/>
  <c r="E43" i="26"/>
  <c r="B43" i="26"/>
  <c r="B42" i="26"/>
  <c r="E42" i="26" s="1"/>
  <c r="B41" i="26"/>
  <c r="E41" i="26" s="1"/>
  <c r="B40" i="26"/>
  <c r="E40" i="26" s="1"/>
  <c r="B39" i="26"/>
  <c r="E39" i="26" s="1"/>
  <c r="B38" i="26"/>
  <c r="E38" i="26" s="1"/>
  <c r="B37" i="26"/>
  <c r="E37" i="26" s="1"/>
  <c r="B36" i="26"/>
  <c r="E36" i="26" s="1"/>
  <c r="E35" i="26"/>
  <c r="B35" i="26"/>
  <c r="B34" i="26"/>
  <c r="E34" i="26" s="1"/>
  <c r="B33" i="26"/>
  <c r="E33" i="26" s="1"/>
  <c r="B32" i="26"/>
  <c r="E32" i="26" s="1"/>
  <c r="B31" i="26"/>
  <c r="E31" i="26" s="1"/>
  <c r="B30" i="26"/>
  <c r="E30" i="26" s="1"/>
  <c r="B29" i="26"/>
  <c r="E29" i="26" s="1"/>
  <c r="B28" i="26"/>
  <c r="E28" i="26" s="1"/>
  <c r="E27" i="26"/>
  <c r="B27" i="26"/>
  <c r="B26" i="26"/>
  <c r="E26" i="26" s="1"/>
  <c r="B25" i="26"/>
  <c r="E25" i="26" s="1"/>
  <c r="B24" i="26"/>
  <c r="E24" i="26" s="1"/>
  <c r="B23" i="26"/>
  <c r="E23" i="26" s="1"/>
  <c r="B22" i="26"/>
  <c r="E22" i="26" s="1"/>
  <c r="B21" i="26"/>
  <c r="E21" i="26" s="1"/>
  <c r="B20" i="26"/>
  <c r="E20" i="26" s="1"/>
  <c r="E19" i="26"/>
  <c r="B19" i="26"/>
  <c r="B18" i="26"/>
  <c r="E18" i="26" s="1"/>
  <c r="B17" i="26"/>
  <c r="E17" i="26" s="1"/>
  <c r="B16" i="26"/>
  <c r="E16" i="26" s="1"/>
  <c r="B15" i="26"/>
  <c r="E15" i="26" s="1"/>
  <c r="B14" i="26"/>
  <c r="E14" i="26" s="1"/>
  <c r="B13" i="26"/>
  <c r="E13" i="26" s="1"/>
  <c r="B12" i="26"/>
  <c r="E12" i="26" s="1"/>
  <c r="E11" i="26"/>
  <c r="B11" i="26"/>
  <c r="B10" i="26"/>
  <c r="E10" i="26" s="1"/>
  <c r="B9" i="26"/>
  <c r="E9" i="26" s="1"/>
  <c r="B8" i="26"/>
  <c r="E8" i="26" s="1"/>
  <c r="B43" i="25"/>
  <c r="E43" i="25" s="1"/>
  <c r="B42" i="25"/>
  <c r="E42" i="25" s="1"/>
  <c r="B41" i="25"/>
  <c r="E41" i="25" s="1"/>
  <c r="B40" i="25"/>
  <c r="E40" i="25" s="1"/>
  <c r="E39" i="25"/>
  <c r="B39" i="25"/>
  <c r="B38" i="25"/>
  <c r="E38" i="25" s="1"/>
  <c r="B37" i="25"/>
  <c r="E37" i="25" s="1"/>
  <c r="B36" i="25"/>
  <c r="E36" i="25" s="1"/>
  <c r="B35" i="25"/>
  <c r="E35" i="25" s="1"/>
  <c r="B34" i="25"/>
  <c r="E34" i="25" s="1"/>
  <c r="B33" i="25"/>
  <c r="E33" i="25" s="1"/>
  <c r="B32" i="25"/>
  <c r="E32" i="25" s="1"/>
  <c r="E31" i="25"/>
  <c r="B31" i="25"/>
  <c r="B30" i="25"/>
  <c r="E30" i="25" s="1"/>
  <c r="B29" i="25"/>
  <c r="E29" i="25" s="1"/>
  <c r="B28" i="25"/>
  <c r="E28" i="25" s="1"/>
  <c r="B27" i="25"/>
  <c r="E27" i="25" s="1"/>
  <c r="B26" i="25"/>
  <c r="E26" i="25" s="1"/>
  <c r="B25" i="25"/>
  <c r="E25" i="25" s="1"/>
  <c r="B24" i="25"/>
  <c r="E24" i="25" s="1"/>
  <c r="E23" i="25"/>
  <c r="B23" i="25"/>
  <c r="B22" i="25"/>
  <c r="E22" i="25" s="1"/>
  <c r="B21" i="25"/>
  <c r="E21" i="25" s="1"/>
  <c r="B20" i="25"/>
  <c r="E20" i="25" s="1"/>
  <c r="B19" i="25"/>
  <c r="E19" i="25" s="1"/>
  <c r="B18" i="25"/>
  <c r="E18" i="25" s="1"/>
  <c r="B17" i="25"/>
  <c r="E17" i="25" s="1"/>
  <c r="B16" i="25"/>
  <c r="E16" i="25" s="1"/>
  <c r="E15" i="25"/>
  <c r="B15" i="25"/>
  <c r="B14" i="25"/>
  <c r="E14" i="25" s="1"/>
  <c r="B13" i="25"/>
  <c r="E13" i="25" s="1"/>
  <c r="B12" i="25"/>
  <c r="E12" i="25" s="1"/>
  <c r="B11" i="25"/>
  <c r="E11" i="25" s="1"/>
  <c r="B10" i="25"/>
  <c r="E10" i="25" s="1"/>
  <c r="B9" i="25"/>
  <c r="E9" i="25" s="1"/>
  <c r="B8" i="25"/>
  <c r="E8" i="25" s="1"/>
  <c r="E7" i="25"/>
  <c r="B7" i="25"/>
  <c r="I16" i="24"/>
  <c r="H16" i="24"/>
  <c r="G16" i="24"/>
  <c r="F16" i="24"/>
  <c r="E16" i="24"/>
  <c r="D16" i="24"/>
  <c r="I15" i="24"/>
  <c r="H15" i="24"/>
  <c r="G15" i="24"/>
  <c r="F15" i="24"/>
  <c r="E15" i="24"/>
  <c r="D15" i="24"/>
  <c r="I14" i="24"/>
  <c r="H14" i="24"/>
  <c r="G14" i="24"/>
  <c r="F14" i="24"/>
  <c r="E14" i="24"/>
  <c r="D14" i="24"/>
  <c r="I13" i="24"/>
  <c r="H13" i="24"/>
  <c r="G13" i="24"/>
  <c r="F13" i="24"/>
  <c r="E13" i="24"/>
  <c r="D13" i="24"/>
  <c r="I12" i="24"/>
  <c r="H12" i="24"/>
  <c r="G12" i="24"/>
  <c r="F12" i="24"/>
  <c r="E12" i="24"/>
  <c r="D12" i="24"/>
  <c r="K10" i="24"/>
  <c r="J10" i="24"/>
  <c r="I10" i="24"/>
  <c r="H10" i="24"/>
  <c r="G10" i="24"/>
  <c r="F10" i="24"/>
  <c r="E10" i="24"/>
  <c r="D10" i="24"/>
  <c r="I9" i="24"/>
  <c r="H9" i="24"/>
  <c r="G9" i="24"/>
  <c r="F9" i="24"/>
  <c r="E9" i="24"/>
  <c r="D9" i="24"/>
  <c r="I8" i="24"/>
  <c r="H8" i="24"/>
  <c r="G8" i="24"/>
  <c r="F8" i="24"/>
  <c r="E8" i="24"/>
  <c r="D8" i="24"/>
  <c r="B25" i="23"/>
  <c r="E25" i="23" s="1"/>
  <c r="B24" i="23"/>
  <c r="E24" i="23" s="1"/>
  <c r="B21" i="23"/>
  <c r="E21" i="23" s="1"/>
  <c r="B19" i="23"/>
  <c r="E19" i="23" s="1"/>
  <c r="B18" i="23"/>
  <c r="E18" i="23" s="1"/>
  <c r="B17" i="23"/>
  <c r="E17" i="23" s="1"/>
  <c r="E15" i="23"/>
  <c r="B15" i="23"/>
  <c r="B14" i="23"/>
  <c r="E14" i="23" s="1"/>
  <c r="B13" i="23"/>
  <c r="E13" i="23" s="1"/>
  <c r="B12" i="23"/>
  <c r="E12" i="23" s="1"/>
  <c r="B11" i="23"/>
  <c r="E11" i="23" s="1"/>
  <c r="B8" i="23"/>
  <c r="E8" i="23" s="1"/>
  <c r="B17" i="22"/>
  <c r="E17" i="22" s="1"/>
  <c r="B16" i="22"/>
  <c r="E16" i="22" s="1"/>
  <c r="E15" i="22"/>
  <c r="B15" i="22"/>
  <c r="B14" i="22"/>
  <c r="E14" i="22" s="1"/>
  <c r="B13" i="22"/>
  <c r="E13" i="22" s="1"/>
  <c r="B12" i="22"/>
  <c r="E12" i="22" s="1"/>
  <c r="B11" i="22"/>
  <c r="E11" i="22" s="1"/>
  <c r="B10" i="22"/>
  <c r="E10" i="22" s="1"/>
  <c r="B9" i="22"/>
  <c r="E9" i="22" s="1"/>
  <c r="B8" i="22"/>
  <c r="E8" i="22" s="1"/>
  <c r="E7" i="22"/>
  <c r="B7" i="22"/>
  <c r="B33" i="21"/>
  <c r="E33" i="21" s="1"/>
  <c r="B32" i="21"/>
  <c r="E32" i="21" s="1"/>
  <c r="B31" i="21"/>
  <c r="E31" i="21" s="1"/>
  <c r="B30" i="21"/>
  <c r="E30" i="21" s="1"/>
  <c r="B29" i="21"/>
  <c r="E29" i="21" s="1"/>
  <c r="B28" i="21"/>
  <c r="E28" i="21" s="1"/>
  <c r="B27" i="21"/>
  <c r="E27" i="21" s="1"/>
  <c r="E26" i="21"/>
  <c r="B26" i="21"/>
  <c r="B25" i="21"/>
  <c r="E25" i="21" s="1"/>
  <c r="B24" i="21"/>
  <c r="E24" i="21" s="1"/>
  <c r="B23" i="21"/>
  <c r="E23" i="21" s="1"/>
  <c r="B22" i="21"/>
  <c r="E22" i="21" s="1"/>
  <c r="B19" i="21"/>
  <c r="E19" i="21" s="1"/>
  <c r="B18" i="21"/>
  <c r="E18" i="21" s="1"/>
  <c r="B17" i="21"/>
  <c r="E17" i="21" s="1"/>
  <c r="E16" i="21"/>
  <c r="B16" i="21"/>
  <c r="B15" i="21"/>
  <c r="E15" i="21" s="1"/>
  <c r="B14" i="21"/>
  <c r="E14" i="21" s="1"/>
  <c r="B13" i="21"/>
  <c r="E13" i="21" s="1"/>
  <c r="B12" i="21"/>
  <c r="E12" i="21" s="1"/>
  <c r="B11" i="21"/>
  <c r="E11" i="21" s="1"/>
  <c r="B10" i="21"/>
  <c r="E10" i="21" s="1"/>
  <c r="B9" i="21"/>
  <c r="E9" i="21" s="1"/>
  <c r="E8" i="21"/>
  <c r="B8" i="21"/>
  <c r="B36" i="20"/>
  <c r="E36" i="20" s="1"/>
  <c r="B35" i="20"/>
  <c r="E35" i="20" s="1"/>
  <c r="B34" i="20"/>
  <c r="E34" i="20" s="1"/>
  <c r="B33" i="20"/>
  <c r="E33" i="20" s="1"/>
  <c r="B32" i="20"/>
  <c r="E32" i="20" s="1"/>
  <c r="B31" i="20"/>
  <c r="E31" i="20" s="1"/>
  <c r="B30" i="20"/>
  <c r="E30" i="20" s="1"/>
  <c r="E29" i="20"/>
  <c r="B29" i="20"/>
  <c r="B28" i="20"/>
  <c r="E28" i="20" s="1"/>
  <c r="B27" i="20"/>
  <c r="E27" i="20" s="1"/>
  <c r="B26" i="20"/>
  <c r="E26" i="20" s="1"/>
  <c r="B25" i="20"/>
  <c r="E25" i="20" s="1"/>
  <c r="B24" i="20"/>
  <c r="E24" i="20" s="1"/>
  <c r="B21" i="20"/>
  <c r="E21" i="20" s="1"/>
  <c r="B20" i="20"/>
  <c r="E20" i="20" s="1"/>
  <c r="E19" i="20"/>
  <c r="B19" i="20"/>
  <c r="B18" i="20"/>
  <c r="E18" i="20" s="1"/>
  <c r="B17" i="20"/>
  <c r="E17" i="20" s="1"/>
  <c r="B16" i="20"/>
  <c r="E16" i="20" s="1"/>
  <c r="B15" i="20"/>
  <c r="E15" i="20" s="1"/>
  <c r="B14" i="20"/>
  <c r="E14" i="20" s="1"/>
  <c r="B13" i="20"/>
  <c r="E13" i="20" s="1"/>
  <c r="B12" i="20"/>
  <c r="E12" i="20" s="1"/>
  <c r="E11" i="20"/>
  <c r="B11" i="20"/>
  <c r="B10" i="20"/>
  <c r="E10" i="20" s="1"/>
  <c r="B9" i="20"/>
  <c r="E9" i="20" s="1"/>
  <c r="B8" i="20"/>
  <c r="E8" i="20" s="1"/>
  <c r="L21" i="19"/>
  <c r="K21" i="19"/>
  <c r="J21" i="19"/>
  <c r="I21" i="19"/>
  <c r="H21" i="19"/>
  <c r="G21" i="19"/>
  <c r="F21" i="19"/>
  <c r="I17" i="19"/>
  <c r="H17" i="19"/>
  <c r="G17" i="19"/>
  <c r="D17" i="19"/>
  <c r="C17" i="19"/>
  <c r="B17" i="19"/>
  <c r="I16" i="19"/>
  <c r="G16" i="19"/>
  <c r="D16" i="19"/>
  <c r="C16" i="19"/>
  <c r="H16" i="19" s="1"/>
  <c r="B16" i="19"/>
  <c r="I15" i="19"/>
  <c r="G15" i="19"/>
  <c r="D15" i="19"/>
  <c r="C15" i="19"/>
  <c r="H15" i="19" s="1"/>
  <c r="B15" i="19"/>
  <c r="I14" i="19"/>
  <c r="G14" i="19"/>
  <c r="D14" i="19"/>
  <c r="C14" i="19"/>
  <c r="H14" i="19" s="1"/>
  <c r="B14" i="19"/>
  <c r="I13" i="19"/>
  <c r="G13" i="19"/>
  <c r="D13" i="19"/>
  <c r="C13" i="19"/>
  <c r="H13" i="19" s="1"/>
  <c r="B13" i="19"/>
  <c r="I12" i="19"/>
  <c r="H12" i="19"/>
  <c r="G12" i="19"/>
  <c r="D12" i="19"/>
  <c r="C12" i="19"/>
  <c r="B12" i="19"/>
  <c r="I11" i="19"/>
  <c r="G11" i="19"/>
  <c r="D11" i="19"/>
  <c r="C11" i="19"/>
  <c r="H11" i="19" s="1"/>
  <c r="B11" i="19"/>
  <c r="I10" i="19"/>
  <c r="G10" i="19"/>
  <c r="D10" i="19"/>
  <c r="C10" i="19"/>
  <c r="H10" i="19" s="1"/>
  <c r="B10" i="19"/>
  <c r="I9" i="19"/>
  <c r="H9" i="19"/>
  <c r="G9" i="19"/>
  <c r="D9" i="19"/>
  <c r="C9" i="19"/>
  <c r="B9" i="19"/>
  <c r="I8" i="19"/>
  <c r="G8" i="19"/>
  <c r="D8" i="19"/>
  <c r="C8" i="19"/>
  <c r="H8" i="19" s="1"/>
  <c r="B8" i="19"/>
  <c r="E107" i="18"/>
  <c r="B107" i="18"/>
  <c r="E106" i="18"/>
  <c r="B106" i="18"/>
  <c r="E105" i="18"/>
  <c r="B105" i="18"/>
  <c r="B104" i="18"/>
  <c r="E104" i="18" s="1"/>
  <c r="E103" i="18"/>
  <c r="B103" i="18"/>
  <c r="E102" i="18"/>
  <c r="B102" i="18"/>
  <c r="E101" i="18"/>
  <c r="B101" i="18"/>
  <c r="E100" i="18"/>
  <c r="B100" i="18"/>
  <c r="E99" i="18"/>
  <c r="B99" i="18"/>
  <c r="E98" i="18"/>
  <c r="B98" i="18"/>
  <c r="E97" i="18"/>
  <c r="B97" i="18"/>
  <c r="B96" i="18"/>
  <c r="E96" i="18" s="1"/>
  <c r="E95" i="18"/>
  <c r="B95" i="18"/>
  <c r="E94" i="18"/>
  <c r="B94" i="18"/>
  <c r="E93" i="18"/>
  <c r="B93" i="18"/>
  <c r="E92" i="18"/>
  <c r="B92" i="18"/>
  <c r="E91" i="18"/>
  <c r="B91" i="18"/>
  <c r="E90" i="18"/>
  <c r="B90" i="18"/>
  <c r="E89" i="18"/>
  <c r="B89" i="18"/>
  <c r="B88" i="18"/>
  <c r="E88" i="18" s="1"/>
  <c r="E87" i="18"/>
  <c r="B87" i="18"/>
  <c r="E86" i="18"/>
  <c r="B86" i="18"/>
  <c r="E85" i="18"/>
  <c r="B85" i="18"/>
  <c r="E84" i="18"/>
  <c r="B84" i="18"/>
  <c r="E83" i="18"/>
  <c r="B83" i="18"/>
  <c r="E82" i="18"/>
  <c r="B82" i="18"/>
  <c r="E81" i="18"/>
  <c r="B81" i="18"/>
  <c r="B80" i="18"/>
  <c r="E80" i="18" s="1"/>
  <c r="E79" i="18"/>
  <c r="B79" i="18"/>
  <c r="E78" i="18"/>
  <c r="B78" i="18"/>
  <c r="E77" i="18"/>
  <c r="B77" i="18"/>
  <c r="E76" i="18"/>
  <c r="B76" i="18"/>
  <c r="E75" i="18"/>
  <c r="B75" i="18"/>
  <c r="E74" i="18"/>
  <c r="B74" i="18"/>
  <c r="E73" i="18"/>
  <c r="B73" i="18"/>
  <c r="B72" i="18"/>
  <c r="E72" i="18" s="1"/>
  <c r="E71" i="18"/>
  <c r="B71" i="18"/>
  <c r="E70" i="18"/>
  <c r="B70" i="18"/>
  <c r="E69" i="18"/>
  <c r="B69" i="18"/>
  <c r="E68" i="18"/>
  <c r="B68" i="18"/>
  <c r="E67" i="18"/>
  <c r="B67" i="18"/>
  <c r="E66" i="18"/>
  <c r="B66" i="18"/>
  <c r="E65" i="18"/>
  <c r="B65" i="18"/>
  <c r="B64" i="18"/>
  <c r="E64" i="18" s="1"/>
  <c r="E63" i="18"/>
  <c r="B63" i="18"/>
  <c r="E62" i="18"/>
  <c r="B62" i="18"/>
  <c r="E61" i="18"/>
  <c r="B61" i="18"/>
  <c r="E60" i="18"/>
  <c r="B60" i="18"/>
  <c r="E59" i="18"/>
  <c r="B59" i="18"/>
  <c r="E58" i="18"/>
  <c r="B58" i="18"/>
  <c r="E57" i="18"/>
  <c r="B57" i="18"/>
  <c r="B56" i="18"/>
  <c r="E56" i="18" s="1"/>
  <c r="E55" i="18"/>
  <c r="B55" i="18"/>
  <c r="E52" i="18"/>
  <c r="B52" i="18"/>
  <c r="E51" i="18"/>
  <c r="B51" i="18"/>
  <c r="E50" i="18"/>
  <c r="B50" i="18"/>
  <c r="E49" i="18"/>
  <c r="B49" i="18"/>
  <c r="E48" i="18"/>
  <c r="B48" i="18"/>
  <c r="E47" i="18"/>
  <c r="B47" i="18"/>
  <c r="B46" i="18"/>
  <c r="E46" i="18" s="1"/>
  <c r="E45" i="18"/>
  <c r="B45" i="18"/>
  <c r="E44" i="18"/>
  <c r="B44" i="18"/>
  <c r="E43" i="18"/>
  <c r="B43" i="18"/>
  <c r="E42" i="18"/>
  <c r="B42" i="18"/>
  <c r="E41" i="18"/>
  <c r="B41" i="18"/>
  <c r="E40" i="18"/>
  <c r="B40" i="18"/>
  <c r="E39" i="18"/>
  <c r="B39" i="18"/>
  <c r="B38" i="18"/>
  <c r="E38" i="18" s="1"/>
  <c r="E37" i="18"/>
  <c r="B37" i="18"/>
  <c r="E36" i="18"/>
  <c r="B36" i="18"/>
  <c r="E35" i="18"/>
  <c r="B35" i="18"/>
  <c r="E34" i="18"/>
  <c r="B34" i="18"/>
  <c r="E33" i="18"/>
  <c r="B33" i="18"/>
  <c r="E32" i="18"/>
  <c r="B32" i="18"/>
  <c r="E31" i="18"/>
  <c r="B31" i="18"/>
  <c r="B30" i="18"/>
  <c r="E30" i="18" s="1"/>
  <c r="E29" i="18"/>
  <c r="B29" i="18"/>
  <c r="E28" i="18"/>
  <c r="B28" i="18"/>
  <c r="E27" i="18"/>
  <c r="B27" i="18"/>
  <c r="E26" i="18"/>
  <c r="B26" i="18"/>
  <c r="E25" i="18"/>
  <c r="B25" i="18"/>
  <c r="E24" i="18"/>
  <c r="B24" i="18"/>
  <c r="E23" i="18"/>
  <c r="B23" i="18"/>
  <c r="B22" i="18"/>
  <c r="E22" i="18" s="1"/>
  <c r="E21" i="18"/>
  <c r="B21" i="18"/>
  <c r="E20" i="18"/>
  <c r="B20" i="18"/>
  <c r="E19" i="18"/>
  <c r="B19" i="18"/>
  <c r="E18" i="18"/>
  <c r="B18" i="18"/>
  <c r="E17" i="18"/>
  <c r="B17" i="18"/>
  <c r="E16" i="18"/>
  <c r="B16" i="18"/>
  <c r="E15" i="18"/>
  <c r="B15" i="18"/>
  <c r="B14" i="18"/>
  <c r="E14" i="18" s="1"/>
  <c r="E13" i="18"/>
  <c r="B13" i="18"/>
  <c r="E12" i="18"/>
  <c r="B12" i="18"/>
  <c r="E11" i="18"/>
  <c r="B11" i="18"/>
  <c r="E10" i="18"/>
  <c r="B10" i="18"/>
  <c r="E9" i="18"/>
  <c r="B9" i="18"/>
  <c r="E8" i="18"/>
  <c r="B8" i="18"/>
  <c r="E63" i="17"/>
  <c r="B63" i="17"/>
  <c r="B62" i="17"/>
  <c r="E62" i="17" s="1"/>
  <c r="E61" i="17"/>
  <c r="B61" i="17"/>
  <c r="E60" i="17"/>
  <c r="B60" i="17"/>
  <c r="E59" i="17"/>
  <c r="B59" i="17"/>
  <c r="E58" i="17"/>
  <c r="B58" i="17"/>
  <c r="E57" i="17"/>
  <c r="B57" i="17"/>
  <c r="E56" i="17"/>
  <c r="B56" i="17"/>
  <c r="E55" i="17"/>
  <c r="B55" i="17"/>
  <c r="B54" i="17"/>
  <c r="E54" i="17" s="1"/>
  <c r="E53" i="17"/>
  <c r="B53" i="17"/>
  <c r="E52" i="17"/>
  <c r="B52" i="17"/>
  <c r="E51" i="17"/>
  <c r="B51" i="17"/>
  <c r="E50" i="17"/>
  <c r="B50" i="17"/>
  <c r="E49" i="17"/>
  <c r="B49" i="17"/>
  <c r="E48" i="17"/>
  <c r="B48" i="17"/>
  <c r="E47" i="17"/>
  <c r="B47" i="17"/>
  <c r="B46" i="17"/>
  <c r="E46" i="17" s="1"/>
  <c r="E45" i="17"/>
  <c r="B45" i="17"/>
  <c r="E44" i="17"/>
  <c r="B44" i="17"/>
  <c r="E41" i="17"/>
  <c r="B41" i="17"/>
  <c r="E40" i="17"/>
  <c r="B40" i="17"/>
  <c r="E39" i="17"/>
  <c r="B39" i="17"/>
  <c r="E38" i="17"/>
  <c r="B38" i="17"/>
  <c r="E37" i="17"/>
  <c r="B37" i="17"/>
  <c r="B36" i="17"/>
  <c r="E36" i="17" s="1"/>
  <c r="E35" i="17"/>
  <c r="B35" i="17"/>
  <c r="E34" i="17"/>
  <c r="B34" i="17"/>
  <c r="E33" i="17"/>
  <c r="B33" i="17"/>
  <c r="E32" i="17"/>
  <c r="B32" i="17"/>
  <c r="E31" i="17"/>
  <c r="B31" i="17"/>
  <c r="E30" i="17"/>
  <c r="B30" i="17"/>
  <c r="E29" i="17"/>
  <c r="B29" i="17"/>
  <c r="B28" i="17"/>
  <c r="E28" i="17" s="1"/>
  <c r="E27" i="17"/>
  <c r="B27" i="17"/>
  <c r="E26" i="17"/>
  <c r="B26" i="17"/>
  <c r="E25" i="17"/>
  <c r="B25" i="17"/>
  <c r="E24" i="17"/>
  <c r="B24" i="17"/>
  <c r="E23" i="17"/>
  <c r="B23" i="17"/>
  <c r="E22" i="17"/>
  <c r="B22" i="17"/>
  <c r="E21" i="17"/>
  <c r="B21" i="17"/>
  <c r="B20" i="17"/>
  <c r="E20" i="17" s="1"/>
  <c r="E19" i="17"/>
  <c r="B19" i="17"/>
  <c r="E18" i="17"/>
  <c r="B18" i="17"/>
  <c r="E17" i="17"/>
  <c r="B17" i="17"/>
  <c r="E16" i="17"/>
  <c r="B16" i="17"/>
  <c r="E15" i="17"/>
  <c r="B15" i="17"/>
  <c r="E14" i="17"/>
  <c r="B14" i="17"/>
  <c r="E13" i="17"/>
  <c r="B13" i="17"/>
  <c r="B12" i="17"/>
  <c r="E12" i="17" s="1"/>
  <c r="E11" i="17"/>
  <c r="B11" i="17"/>
  <c r="E10" i="17"/>
  <c r="B10" i="17"/>
  <c r="E9" i="17"/>
  <c r="B9" i="17"/>
  <c r="E8" i="17"/>
  <c r="B8" i="17"/>
  <c r="E7" i="17"/>
  <c r="B7" i="17"/>
  <c r="I16" i="9"/>
  <c r="H16" i="9"/>
  <c r="G16" i="9"/>
  <c r="F16" i="9"/>
  <c r="E16" i="9"/>
  <c r="D16" i="9"/>
  <c r="I15" i="9"/>
  <c r="H15" i="9"/>
  <c r="G15" i="9"/>
  <c r="F15" i="9"/>
  <c r="E15" i="9"/>
  <c r="D15" i="9"/>
  <c r="I14" i="9"/>
  <c r="H14" i="9"/>
  <c r="G14" i="9"/>
  <c r="F14" i="9"/>
  <c r="E14" i="9"/>
  <c r="D14" i="9"/>
  <c r="I13" i="9"/>
  <c r="H13" i="9"/>
  <c r="G13" i="9"/>
  <c r="F13" i="9"/>
  <c r="E13" i="9"/>
  <c r="D13" i="9"/>
  <c r="I12" i="9"/>
  <c r="H12" i="9"/>
  <c r="G12" i="9"/>
  <c r="F12" i="9"/>
  <c r="E12" i="9"/>
  <c r="D12" i="9"/>
  <c r="K10" i="9"/>
  <c r="J10" i="9"/>
  <c r="I10" i="9"/>
  <c r="H10" i="9"/>
  <c r="G10" i="9"/>
  <c r="F10" i="9"/>
  <c r="E10" i="9"/>
  <c r="D10" i="9"/>
  <c r="I9" i="9"/>
  <c r="H9" i="9"/>
  <c r="G9" i="9"/>
  <c r="F9" i="9"/>
  <c r="E9" i="9"/>
  <c r="D9" i="9"/>
  <c r="I8" i="9"/>
  <c r="H8" i="9"/>
  <c r="G8" i="9"/>
  <c r="F8" i="9"/>
  <c r="E8" i="9"/>
  <c r="D8" i="9"/>
  <c r="E25" i="15"/>
  <c r="B25" i="15"/>
  <c r="B24" i="15"/>
  <c r="E24" i="15" s="1"/>
  <c r="E21" i="15"/>
  <c r="B21" i="15"/>
  <c r="E19" i="15"/>
  <c r="B19" i="15"/>
  <c r="E18" i="15"/>
  <c r="B18" i="15"/>
  <c r="E17" i="15"/>
  <c r="B17" i="15"/>
  <c r="E15" i="15"/>
  <c r="B15" i="15"/>
  <c r="E14" i="15"/>
  <c r="B14" i="15"/>
  <c r="E13" i="15"/>
  <c r="B13" i="15"/>
  <c r="B12" i="15"/>
  <c r="E12" i="15" s="1"/>
  <c r="E11" i="15"/>
  <c r="B11" i="15"/>
  <c r="E8" i="15"/>
  <c r="B8" i="15"/>
  <c r="E17" i="14"/>
  <c r="B17" i="14"/>
  <c r="E16" i="14"/>
  <c r="B16" i="14"/>
  <c r="E15" i="14"/>
  <c r="B15" i="14"/>
  <c r="E14" i="14"/>
  <c r="B14" i="14"/>
  <c r="E13" i="14"/>
  <c r="B13" i="14"/>
  <c r="B12" i="14"/>
  <c r="E12" i="14" s="1"/>
  <c r="E11" i="14"/>
  <c r="B11" i="14"/>
  <c r="E10" i="14"/>
  <c r="B10" i="14"/>
  <c r="E9" i="14"/>
  <c r="B9" i="14"/>
  <c r="E8" i="14"/>
  <c r="B8" i="14"/>
  <c r="E7" i="14"/>
  <c r="B7" i="14"/>
  <c r="E33" i="16"/>
  <c r="B33" i="16"/>
  <c r="E32" i="16"/>
  <c r="B32" i="16"/>
  <c r="B31" i="16"/>
  <c r="E31" i="16" s="1"/>
  <c r="E30" i="16"/>
  <c r="B30" i="16"/>
  <c r="E29" i="16"/>
  <c r="B29" i="16"/>
  <c r="E28" i="16"/>
  <c r="B28" i="16"/>
  <c r="E27" i="16"/>
  <c r="B27" i="16"/>
  <c r="E26" i="16"/>
  <c r="B26" i="16"/>
  <c r="E25" i="16"/>
  <c r="B25" i="16"/>
  <c r="E24" i="16"/>
  <c r="B24" i="16"/>
  <c r="B23" i="16"/>
  <c r="E23" i="16" s="1"/>
  <c r="E22" i="16"/>
  <c r="B22" i="16"/>
  <c r="E19" i="16"/>
  <c r="B19" i="16"/>
  <c r="E18" i="16"/>
  <c r="B18" i="16"/>
  <c r="E17" i="16"/>
  <c r="B17" i="16"/>
  <c r="E16" i="16"/>
  <c r="B16" i="16"/>
  <c r="E15" i="16"/>
  <c r="B15" i="16"/>
  <c r="E14" i="16"/>
  <c r="B14" i="16"/>
  <c r="B13" i="16"/>
  <c r="E13" i="16" s="1"/>
  <c r="E12" i="16"/>
  <c r="B12" i="16"/>
  <c r="E11" i="16"/>
  <c r="B11" i="16"/>
  <c r="E10" i="16"/>
  <c r="B10" i="16"/>
  <c r="E9" i="16"/>
  <c r="B9" i="16"/>
  <c r="E8" i="16"/>
  <c r="B8" i="16"/>
  <c r="E36" i="13"/>
  <c r="B36" i="13"/>
  <c r="E35" i="13"/>
  <c r="B35" i="13"/>
  <c r="B34" i="13"/>
  <c r="E34" i="13" s="1"/>
  <c r="E33" i="13"/>
  <c r="B33" i="13"/>
  <c r="E32" i="13"/>
  <c r="B32" i="13"/>
  <c r="E31" i="13"/>
  <c r="B31" i="13"/>
  <c r="E30" i="13"/>
  <c r="B30" i="13"/>
  <c r="E29" i="13"/>
  <c r="B29" i="13"/>
  <c r="E28" i="13"/>
  <c r="B28" i="13"/>
  <c r="E27" i="13"/>
  <c r="B27" i="13"/>
  <c r="B26" i="13"/>
  <c r="E26" i="13" s="1"/>
  <c r="E25" i="13"/>
  <c r="B25" i="13"/>
  <c r="E24" i="13"/>
  <c r="B24" i="13"/>
  <c r="E21" i="13"/>
  <c r="B21" i="13"/>
  <c r="E20" i="13"/>
  <c r="B20" i="13"/>
  <c r="E19" i="13"/>
  <c r="B19" i="13"/>
  <c r="E18" i="13"/>
  <c r="B18" i="13"/>
  <c r="E17" i="13"/>
  <c r="B17" i="13"/>
  <c r="B16" i="13"/>
  <c r="E16" i="13" s="1"/>
  <c r="E15" i="13"/>
  <c r="B15" i="13"/>
  <c r="E14" i="13"/>
  <c r="B14" i="13"/>
  <c r="E13" i="13"/>
  <c r="B13" i="13"/>
  <c r="E12" i="13"/>
  <c r="B12" i="13"/>
  <c r="E11" i="13"/>
  <c r="B11" i="13"/>
  <c r="E10" i="13"/>
  <c r="B10" i="13"/>
  <c r="E9" i="13"/>
  <c r="B9" i="13"/>
  <c r="B8" i="13"/>
  <c r="E8" i="13" s="1"/>
  <c r="L21" i="11"/>
  <c r="K21" i="11"/>
  <c r="J21" i="11"/>
  <c r="I21" i="11"/>
  <c r="H21" i="11"/>
  <c r="G21" i="11"/>
  <c r="F21" i="11"/>
  <c r="H17" i="11"/>
  <c r="D17" i="11"/>
  <c r="I17" i="11" s="1"/>
  <c r="C17" i="11"/>
  <c r="B17" i="11"/>
  <c r="G17" i="11" s="1"/>
  <c r="I16" i="11"/>
  <c r="H16" i="11"/>
  <c r="D16" i="11"/>
  <c r="C16" i="11"/>
  <c r="B16" i="11"/>
  <c r="G16" i="11" s="1"/>
  <c r="H15" i="11"/>
  <c r="D15" i="11"/>
  <c r="I15" i="11" s="1"/>
  <c r="C15" i="11"/>
  <c r="B15" i="11"/>
  <c r="G15" i="11" s="1"/>
  <c r="H14" i="11"/>
  <c r="G14" i="11"/>
  <c r="D14" i="11"/>
  <c r="I14" i="11" s="1"/>
  <c r="C14" i="11"/>
  <c r="B14" i="11"/>
  <c r="H13" i="11"/>
  <c r="D13" i="11"/>
  <c r="I13" i="11" s="1"/>
  <c r="C13" i="11"/>
  <c r="B13" i="11"/>
  <c r="G13" i="11" s="1"/>
  <c r="H12" i="11"/>
  <c r="D12" i="11"/>
  <c r="I12" i="11" s="1"/>
  <c r="C12" i="11"/>
  <c r="B12" i="11"/>
  <c r="G12" i="11" s="1"/>
  <c r="I11" i="11"/>
  <c r="H11" i="11"/>
  <c r="G11" i="11"/>
  <c r="D11" i="11"/>
  <c r="C11" i="11"/>
  <c r="B11" i="11"/>
  <c r="H10" i="11"/>
  <c r="D10" i="11"/>
  <c r="I10" i="11" s="1"/>
  <c r="C10" i="11"/>
  <c r="B10" i="11"/>
  <c r="G10" i="11" s="1"/>
  <c r="H9" i="11"/>
  <c r="D9" i="11"/>
  <c r="I9" i="11" s="1"/>
  <c r="C9" i="11"/>
  <c r="B9" i="11"/>
  <c r="G9" i="11" s="1"/>
  <c r="I8" i="11"/>
  <c r="H8" i="11"/>
  <c r="D8" i="11"/>
  <c r="C8" i="11"/>
  <c r="B8" i="11"/>
  <c r="G8" i="11" s="1"/>
  <c r="B107" i="2"/>
  <c r="E107" i="2" s="1"/>
  <c r="B106" i="2"/>
  <c r="E106" i="2" s="1"/>
  <c r="B105" i="2"/>
  <c r="E105" i="2" s="1"/>
  <c r="B104" i="2"/>
  <c r="E104" i="2" s="1"/>
  <c r="B103" i="2"/>
  <c r="E103" i="2" s="1"/>
  <c r="E102" i="2"/>
  <c r="B102" i="2"/>
  <c r="B101" i="2"/>
  <c r="E101" i="2" s="1"/>
  <c r="B100" i="2"/>
  <c r="E100" i="2" s="1"/>
  <c r="B99" i="2"/>
  <c r="E99" i="2" s="1"/>
  <c r="B98" i="2"/>
  <c r="E98" i="2" s="1"/>
  <c r="B97" i="2"/>
  <c r="E97" i="2" s="1"/>
  <c r="B96" i="2"/>
  <c r="E96" i="2" s="1"/>
  <c r="B95" i="2"/>
  <c r="E95" i="2" s="1"/>
  <c r="E94" i="2"/>
  <c r="B94" i="2"/>
  <c r="B93" i="2"/>
  <c r="E93" i="2" s="1"/>
  <c r="B92" i="2"/>
  <c r="E92" i="2" s="1"/>
  <c r="B91" i="2"/>
  <c r="E91" i="2" s="1"/>
  <c r="B90" i="2"/>
  <c r="E90" i="2" s="1"/>
  <c r="B89" i="2"/>
  <c r="E89" i="2" s="1"/>
  <c r="B88" i="2"/>
  <c r="E88" i="2" s="1"/>
  <c r="B87" i="2"/>
  <c r="E87" i="2" s="1"/>
  <c r="E86" i="2"/>
  <c r="B86" i="2"/>
  <c r="B85" i="2"/>
  <c r="E85" i="2" s="1"/>
  <c r="B84" i="2"/>
  <c r="E84" i="2" s="1"/>
  <c r="B83" i="2"/>
  <c r="E83" i="2" s="1"/>
  <c r="B82" i="2"/>
  <c r="E82" i="2" s="1"/>
  <c r="B81" i="2"/>
  <c r="E81" i="2" s="1"/>
  <c r="B80" i="2"/>
  <c r="E80" i="2" s="1"/>
  <c r="B79" i="2"/>
  <c r="E79" i="2" s="1"/>
  <c r="E78" i="2"/>
  <c r="B78" i="2"/>
  <c r="B77" i="2"/>
  <c r="E77" i="2" s="1"/>
  <c r="B76" i="2"/>
  <c r="E76" i="2" s="1"/>
  <c r="B75" i="2"/>
  <c r="E75" i="2" s="1"/>
  <c r="B74" i="2"/>
  <c r="E74" i="2" s="1"/>
  <c r="B73" i="2"/>
  <c r="E73" i="2" s="1"/>
  <c r="B72" i="2"/>
  <c r="E72" i="2" s="1"/>
  <c r="B71" i="2"/>
  <c r="E71" i="2" s="1"/>
  <c r="E70" i="2"/>
  <c r="B70" i="2"/>
  <c r="B69" i="2"/>
  <c r="E69" i="2" s="1"/>
  <c r="B68" i="2"/>
  <c r="E68" i="2" s="1"/>
  <c r="B67" i="2"/>
  <c r="E67" i="2" s="1"/>
  <c r="B66" i="2"/>
  <c r="E66" i="2" s="1"/>
  <c r="B65" i="2"/>
  <c r="E65" i="2" s="1"/>
  <c r="B64" i="2"/>
  <c r="E64" i="2" s="1"/>
  <c r="B63" i="2"/>
  <c r="E63" i="2" s="1"/>
  <c r="E62" i="2"/>
  <c r="B62" i="2"/>
  <c r="B61" i="2"/>
  <c r="E61" i="2" s="1"/>
  <c r="B60" i="2"/>
  <c r="E60" i="2" s="1"/>
  <c r="B59" i="2"/>
  <c r="E59" i="2" s="1"/>
  <c r="B58" i="2"/>
  <c r="E58" i="2" s="1"/>
  <c r="B57" i="2"/>
  <c r="E57" i="2" s="1"/>
  <c r="B56" i="2"/>
  <c r="E56" i="2" s="1"/>
  <c r="B55" i="2"/>
  <c r="E55" i="2" s="1"/>
  <c r="E52" i="2"/>
  <c r="B52" i="2"/>
  <c r="B51" i="2"/>
  <c r="E51" i="2" s="1"/>
  <c r="B50" i="2"/>
  <c r="E50" i="2" s="1"/>
  <c r="B49" i="2"/>
  <c r="E49" i="2" s="1"/>
  <c r="B48" i="2"/>
  <c r="E48" i="2" s="1"/>
  <c r="B47" i="2"/>
  <c r="E47" i="2" s="1"/>
  <c r="B46" i="2"/>
  <c r="E46" i="2" s="1"/>
  <c r="B45" i="2"/>
  <c r="E45" i="2" s="1"/>
  <c r="E44" i="2"/>
  <c r="B44" i="2"/>
  <c r="B43" i="2"/>
  <c r="E43" i="2" s="1"/>
  <c r="B42" i="2"/>
  <c r="E42" i="2" s="1"/>
  <c r="B41" i="2"/>
  <c r="E41" i="2" s="1"/>
  <c r="B40" i="2"/>
  <c r="E40" i="2" s="1"/>
  <c r="B39" i="2"/>
  <c r="E39" i="2" s="1"/>
  <c r="B38" i="2"/>
  <c r="E38" i="2" s="1"/>
  <c r="B37" i="2"/>
  <c r="E37" i="2" s="1"/>
  <c r="E36" i="2"/>
  <c r="B36" i="2"/>
  <c r="B35" i="2"/>
  <c r="E35" i="2" s="1"/>
  <c r="B34" i="2"/>
  <c r="E34" i="2" s="1"/>
  <c r="B33" i="2"/>
  <c r="E33" i="2" s="1"/>
  <c r="B32" i="2"/>
  <c r="E32" i="2" s="1"/>
  <c r="B31" i="2"/>
  <c r="E31" i="2" s="1"/>
  <c r="B30" i="2"/>
  <c r="E30" i="2" s="1"/>
  <c r="B29" i="2"/>
  <c r="E29" i="2" s="1"/>
  <c r="E28" i="2"/>
  <c r="B28" i="2"/>
  <c r="B27" i="2"/>
  <c r="E27" i="2" s="1"/>
  <c r="B26" i="2"/>
  <c r="E26" i="2" s="1"/>
  <c r="B25" i="2"/>
  <c r="E25" i="2" s="1"/>
  <c r="B24" i="2"/>
  <c r="E24" i="2" s="1"/>
  <c r="B23" i="2"/>
  <c r="E23" i="2" s="1"/>
  <c r="B22" i="2"/>
  <c r="E22" i="2" s="1"/>
  <c r="B21" i="2"/>
  <c r="E21" i="2" s="1"/>
  <c r="E20" i="2"/>
  <c r="B20" i="2"/>
  <c r="B19" i="2"/>
  <c r="E19" i="2" s="1"/>
  <c r="B18" i="2"/>
  <c r="E18" i="2" s="1"/>
  <c r="B17" i="2"/>
  <c r="E17" i="2" s="1"/>
  <c r="B16" i="2"/>
  <c r="E16" i="2" s="1"/>
  <c r="B15" i="2"/>
  <c r="E15" i="2" s="1"/>
  <c r="B14" i="2"/>
  <c r="E14" i="2" s="1"/>
  <c r="B13" i="2"/>
  <c r="E13" i="2" s="1"/>
  <c r="E12" i="2"/>
  <c r="B12" i="2"/>
  <c r="B11" i="2"/>
  <c r="E11" i="2" s="1"/>
  <c r="B10" i="2"/>
  <c r="E10" i="2" s="1"/>
  <c r="B9" i="2"/>
  <c r="E9" i="2" s="1"/>
  <c r="B8" i="2"/>
  <c r="E8" i="2" s="1"/>
  <c r="B63" i="1"/>
  <c r="E63" i="1" s="1"/>
  <c r="B62" i="1"/>
  <c r="E62" i="1" s="1"/>
  <c r="B61" i="1"/>
  <c r="E61" i="1" s="1"/>
  <c r="E60" i="1"/>
  <c r="B60" i="1"/>
  <c r="B59" i="1"/>
  <c r="E59" i="1" s="1"/>
  <c r="B58" i="1"/>
  <c r="E58" i="1" s="1"/>
  <c r="B57" i="1"/>
  <c r="E57" i="1" s="1"/>
  <c r="B56" i="1"/>
  <c r="E56" i="1" s="1"/>
  <c r="B55" i="1"/>
  <c r="E55" i="1" s="1"/>
  <c r="B54" i="1"/>
  <c r="E54" i="1" s="1"/>
  <c r="B53" i="1"/>
  <c r="E53" i="1" s="1"/>
  <c r="E52" i="1"/>
  <c r="B52" i="1"/>
  <c r="B51" i="1"/>
  <c r="E51" i="1" s="1"/>
  <c r="B50" i="1"/>
  <c r="E50" i="1" s="1"/>
  <c r="B49" i="1"/>
  <c r="E49" i="1" s="1"/>
  <c r="B48" i="1"/>
  <c r="E48" i="1" s="1"/>
  <c r="B47" i="1"/>
  <c r="E47" i="1" s="1"/>
  <c r="B46" i="1"/>
  <c r="E46" i="1" s="1"/>
  <c r="B45" i="1"/>
  <c r="E45" i="1" s="1"/>
  <c r="E44" i="1"/>
  <c r="B44" i="1"/>
  <c r="B41" i="1"/>
  <c r="E41" i="1" s="1"/>
  <c r="B40" i="1"/>
  <c r="E40" i="1" s="1"/>
  <c r="B39" i="1"/>
  <c r="E39" i="1" s="1"/>
  <c r="B38" i="1"/>
  <c r="E38" i="1" s="1"/>
  <c r="B37" i="1"/>
  <c r="E37" i="1" s="1"/>
  <c r="B36" i="1"/>
  <c r="E36" i="1" s="1"/>
  <c r="B35" i="1"/>
  <c r="E35" i="1" s="1"/>
  <c r="E34" i="1"/>
  <c r="B34" i="1"/>
  <c r="B33" i="1"/>
  <c r="E33" i="1" s="1"/>
  <c r="B32" i="1"/>
  <c r="E32" i="1" s="1"/>
  <c r="B31" i="1"/>
  <c r="E31" i="1" s="1"/>
  <c r="B30" i="1"/>
  <c r="E30" i="1" s="1"/>
  <c r="B29" i="1"/>
  <c r="E29" i="1" s="1"/>
  <c r="B28" i="1"/>
  <c r="E28" i="1" s="1"/>
  <c r="B27" i="1"/>
  <c r="E27" i="1" s="1"/>
  <c r="E26" i="1"/>
  <c r="B26" i="1"/>
  <c r="B25" i="1"/>
  <c r="E25" i="1" s="1"/>
  <c r="B24" i="1"/>
  <c r="E24" i="1" s="1"/>
  <c r="B23" i="1"/>
  <c r="E23" i="1" s="1"/>
  <c r="B22" i="1"/>
  <c r="E22" i="1" s="1"/>
  <c r="B21" i="1"/>
  <c r="E21" i="1" s="1"/>
  <c r="B20" i="1"/>
  <c r="E20" i="1" s="1"/>
  <c r="B19" i="1"/>
  <c r="E19" i="1" s="1"/>
  <c r="E18" i="1"/>
  <c r="B18" i="1"/>
  <c r="B17" i="1"/>
  <c r="E17" i="1" s="1"/>
  <c r="B16" i="1"/>
  <c r="E16" i="1" s="1"/>
  <c r="B15" i="1"/>
  <c r="E15" i="1" s="1"/>
  <c r="B14" i="1"/>
  <c r="E14" i="1" s="1"/>
  <c r="B13" i="1"/>
  <c r="E13" i="1" s="1"/>
  <c r="B12" i="1"/>
  <c r="E12" i="1" s="1"/>
  <c r="B11" i="1"/>
  <c r="E11" i="1" s="1"/>
  <c r="E10" i="1"/>
  <c r="B10" i="1"/>
  <c r="B9" i="1"/>
  <c r="E9" i="1" s="1"/>
  <c r="B8" i="1"/>
  <c r="E8" i="1" s="1"/>
  <c r="B7" i="1"/>
  <c r="E7" i="1" s="1"/>
</calcChain>
</file>

<file path=xl/sharedStrings.xml><?xml version="1.0" encoding="utf-8"?>
<sst xmlns="http://schemas.openxmlformats.org/spreadsheetml/2006/main" count="4391" uniqueCount="1511">
  <si>
    <t>Bruttopræmier/medlemsbidrag</t>
  </si>
  <si>
    <t>Præmier/medlemsbidrag f.e.r. (1 + 2)</t>
  </si>
  <si>
    <t>Indtægter fra tilknyttede virksomheder</t>
  </si>
  <si>
    <t>Indtægter fra associerede virksomheder</t>
  </si>
  <si>
    <t>Indtægter af investeringsejendomme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</si>
  <si>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</si>
  <si>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</si>
  <si>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</si>
  <si>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</si>
  <si>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</si>
  <si>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</si>
  <si>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</si>
  <si>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</si>
  <si>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</si>
  <si>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</si>
  <si>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</si>
  <si>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</si>
  <si>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</si>
  <si>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</si>
  <si>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</si>
  <si>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</si>
  <si>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</si>
  <si>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</si>
  <si>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</si>
  <si>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</si>
  <si>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</si>
  <si>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</si>
  <si>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</si>
  <si>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</si>
  <si>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</si>
  <si>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</si>
  <si>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</si>
  <si>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</si>
  <si>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</si>
  <si>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</si>
  <si>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</si>
  <si>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</si>
  <si>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</si>
  <si>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</si>
  <si>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</si>
  <si>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</si>
  <si>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</si>
  <si>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</si>
  <si>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</si>
  <si>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</si>
  <si>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</si>
  <si>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Renteindtægter og udbytter mv.</t>
  </si>
  <si>
    <t>Kursreguleringer</t>
  </si>
  <si>
    <t>Renteudgifter</t>
  </si>
  <si>
    <t>Administrationsomkostninger i forbindelse med investeringsvirksomhed</t>
  </si>
  <si>
    <t>I alt investeringsafkast (4 + 5 + 6 + 7 + 8 + 9 + 10)</t>
  </si>
  <si>
    <t>Pensionsafkastskat</t>
  </si>
  <si>
    <t>Udbetalte ydelser</t>
  </si>
  <si>
    <t>Modtaget genforsikringsdækning</t>
  </si>
  <si>
    <t>Ændring i erstatningshensættelser</t>
  </si>
  <si>
    <t>Ændring i genforsikringsandel af erstatningshensættelser</t>
  </si>
  <si>
    <t>Ændring i genforsikringsandel af livsforsikrings-/pensionshensættelser</t>
  </si>
  <si>
    <t>Erhvervelsesomkostninger</t>
  </si>
  <si>
    <t>Refusion fra tilknyttede virksomheder</t>
  </si>
  <si>
    <t>Overført investeringsafkast</t>
  </si>
  <si>
    <t>Forsikringsteknisk resultat af syge- og ulykkesforsikring</t>
  </si>
  <si>
    <t>Egenkapitalens investeringsafkast</t>
  </si>
  <si>
    <t>Andre indtægter</t>
  </si>
  <si>
    <t>Resultat af ophørte aktiviteter</t>
  </si>
  <si>
    <t>Skat/pensionsafkastskat for egenkapitalen</t>
  </si>
  <si>
    <t>Syge- og ulykkesforsikring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</si>
  <si>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</si>
  <si>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</si>
  <si>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</si>
  <si>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</si>
  <si>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</si>
  <si>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</si>
  <si>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</si>
  <si>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</si>
  <si>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</si>
  <si>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</si>
  <si>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</si>
  <si>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</si>
  <si>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</si>
  <si>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</si>
  <si>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</si>
  <si>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</si>
  <si>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</si>
  <si>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</si>
  <si>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</si>
  <si>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Bruttopræmier</t>
  </si>
  <si>
    <t>Afgivne forsikringspræmier</t>
  </si>
  <si>
    <t>Ændring i præmiehensættelser</t>
  </si>
  <si>
    <t>Ændring i genforsikringsandel af præmiehensættelser</t>
  </si>
  <si>
    <t>Forsikringsteknisk rente</t>
  </si>
  <si>
    <t>Udbetalte erstatninger</t>
  </si>
  <si>
    <t>Bonus og præmierabatter</t>
  </si>
  <si>
    <t>Administrationsomkostninger</t>
  </si>
  <si>
    <t>Provisioner og gevinstandele fra genforsikringsselskaber</t>
  </si>
  <si>
    <t>Investeringsafkast af syge- og ulykkesforsikring</t>
  </si>
  <si>
    <t>Aktiver</t>
  </si>
  <si>
    <t>Immaterielle aktiver</t>
  </si>
  <si>
    <t>Driftsmidler</t>
  </si>
  <si>
    <t>Domicilejendomme</t>
  </si>
  <si>
    <t>I alt materielle aktiver (2 + 3)</t>
  </si>
  <si>
    <t>Investeringsejendomme</t>
  </si>
  <si>
    <t>Kapitalandele i tilknyttede virksomheder</t>
  </si>
  <si>
    <t>Udlån til tilknyttede virksomheder</t>
  </si>
  <si>
    <t>Kapitalandele i associerede virksomheder</t>
  </si>
  <si>
    <t>Udlån til associerede virksomheder</t>
  </si>
  <si>
    <t>I alt investeringer i tilknyttede og associerede virksomheder (6 + 7 + 8 + 9)</t>
  </si>
  <si>
    <t>Kapitalandele</t>
  </si>
  <si>
    <t>Investeringsforeningsandele</t>
  </si>
  <si>
    <t>Obligationer</t>
  </si>
  <si>
    <t>Andele i kollektive investeringer</t>
  </si>
  <si>
    <t>Pantesikrede udlån</t>
  </si>
  <si>
    <t>Andre udlån</t>
  </si>
  <si>
    <t>Indlån i kreditinstitutter</t>
  </si>
  <si>
    <t>Øvrige</t>
  </si>
  <si>
    <t>Genforsikringsdepoter</t>
  </si>
  <si>
    <t>I alt investeringsaktiver (5 + 10 + 19 + 20)</t>
  </si>
  <si>
    <t>Genforsikringsandele af livsforsikrings-/pensionshensættelser</t>
  </si>
  <si>
    <t>Genforsikringsandele af erstatningshensættelser</t>
  </si>
  <si>
    <t>Tilgodehavender hos forsikringstagere/medlemmer</t>
  </si>
  <si>
    <t>Tilgodehavender hos forsikringsmæglere</t>
  </si>
  <si>
    <t>Tilgodehavender hos forsikringsvirksomheder</t>
  </si>
  <si>
    <t>Tilgodehavender hos tilknyttede virksomheder</t>
  </si>
  <si>
    <t>Tilgodehavender hos associerede virksomheder</t>
  </si>
  <si>
    <t>Andre tilgodehavender</t>
  </si>
  <si>
    <t>Aktuelle skatteaktiver</t>
  </si>
  <si>
    <t>Likvide beholdninger</t>
  </si>
  <si>
    <t>Udskudte skatteaktiver</t>
  </si>
  <si>
    <t>Tilgodehavende renter samt optjent leje</t>
  </si>
  <si>
    <t>Andre periodeafgrænsningsposter</t>
  </si>
  <si>
    <t>Passiver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</si>
  <si>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</si>
  <si>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</si>
  <si>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</si>
  <si>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</si>
  <si>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</si>
  <si>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</si>
  <si>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</si>
  <si>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</si>
  <si>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</si>
  <si>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</si>
  <si>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</si>
  <si>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</si>
  <si>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</si>
  <si>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</si>
  <si>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</si>
  <si>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</si>
  <si>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</si>
  <si>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</si>
  <si>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</si>
  <si>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</si>
  <si>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</si>
  <si>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</si>
  <si>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</si>
  <si>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</si>
  <si>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</si>
  <si>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</si>
  <si>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</si>
  <si>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</si>
  <si>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</si>
  <si>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</si>
  <si>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Aktie- eller garantikapital</t>
  </si>
  <si>
    <t>Overkurs ved emission</t>
  </si>
  <si>
    <t>Opskrivningshenlæggelser</t>
  </si>
  <si>
    <t>Akkumuleret valutakursregulering af udenlandske enheder</t>
  </si>
  <si>
    <t>Akkumuleret værdiregulering af sikringsinstrumenter ved sikring af betalingsstrømme</t>
  </si>
  <si>
    <t>Øvrige værdireguleringer</t>
  </si>
  <si>
    <t>Sikkerhedsfond</t>
  </si>
  <si>
    <t>Vedtægtsmæssige henlæggelser</t>
  </si>
  <si>
    <t>Andre henlæggelser</t>
  </si>
  <si>
    <t>Overført overskud eller underskud</t>
  </si>
  <si>
    <t>Garanterede ydelser</t>
  </si>
  <si>
    <t>Hensættelser til bonus og præmierabatter</t>
  </si>
  <si>
    <t>Pensioner og lignende forpligtelser</t>
  </si>
  <si>
    <t>Udskudte skatteforpligtelser</t>
  </si>
  <si>
    <t>Andre hensættelser</t>
  </si>
  <si>
    <t>Gæld i forbindelse med direkte forsikring</t>
  </si>
  <si>
    <t>Gæld i forbindelse med genforsikring</t>
  </si>
  <si>
    <t>Obligationslån</t>
  </si>
  <si>
    <t>Konvertible gældsbreve</t>
  </si>
  <si>
    <t>Gæld til kreditinstitutter</t>
  </si>
  <si>
    <t>Gæld til tilknyttede virksomheder</t>
  </si>
  <si>
    <t>Gæld til associerede virksomheder</t>
  </si>
  <si>
    <t>Aktuelle skatteforpligtelser</t>
  </si>
  <si>
    <t>Midlertidigt overtagne forpligtelser</t>
  </si>
  <si>
    <t>Anden gæld</t>
  </si>
  <si>
    <t>Periodeafgrænsningsposter</t>
  </si>
  <si>
    <t>Udbyttegivende gældsbreve</t>
  </si>
  <si>
    <t>1.000 kr.</t>
  </si>
  <si>
    <t>Beløb år 
til dato</t>
  </si>
  <si>
    <t>I alt forsikrings-/pensionsydelser f.e.r. (13 + 14)</t>
  </si>
  <si>
    <t>I alt ændring i livsforsikrings-/pensionshensættelser f.e.r. (16 + 17)</t>
  </si>
  <si>
    <t>Ændring i fortjenstmargen</t>
  </si>
  <si>
    <t>Ændring i overskudskapital</t>
  </si>
  <si>
    <t>Forsikrings-/pensionsteknisk resultat (3 + 11 + 12 + 15 + 18 + 19 + 20 + 25 + 26)</t>
  </si>
  <si>
    <t>Andre omkostninger</t>
  </si>
  <si>
    <t>Årets resultat (33 + 34)</t>
  </si>
  <si>
    <t>Ændring i fortjenstmargen og risikomargen</t>
  </si>
  <si>
    <t>Ændring i risikomargen</t>
  </si>
  <si>
    <t>I alt præmieindtægter f.e.r. (36 + 37 + 38 + 39 + 40)</t>
  </si>
  <si>
    <t>Erstatningsudgifter f.e.r. (43 + 44 + 45 + 46 + 47)</t>
  </si>
  <si>
    <t>I alt forsikringsmæssige driftsomkostninger f.e.r. (50 + 51 + 52)</t>
  </si>
  <si>
    <t>I alt forsikrings-/pensionsmæssige driftsomkostninger f.e.r. (21 + 22 + 23 + 24)</t>
  </si>
  <si>
    <t>Forsikringsteknisk resultat af syge- og ulykkesforsikring 
(41 + 42 + 48 + 49 + 53 + 54)</t>
  </si>
  <si>
    <t>I alt andre finansielle investeringsaktiver (11 + 12 + 13 + 14 + 15 + 16 + 17 + 18)</t>
  </si>
  <si>
    <t>Investeringsaktiver tilknyttet markedsrenteprodukter</t>
  </si>
  <si>
    <t>Genforsikringsandele af øvrige</t>
  </si>
  <si>
    <t>Overskudskapital</t>
  </si>
  <si>
    <t>Anden ansvarlig lånekapital</t>
  </si>
  <si>
    <t>Individuelle bonuspotentialer</t>
  </si>
  <si>
    <t>Kollektive bonuspotentialer</t>
  </si>
  <si>
    <t>Risikomargen på gennemsnitsrenteprodukter</t>
  </si>
  <si>
    <t>Hensættelser til markedsrenteprodukter</t>
  </si>
  <si>
    <t>Risikomargen på markedsrenteprodukter</t>
  </si>
  <si>
    <t>Fortjenstmargen på livsforsikringer og investeringskontrakter</t>
  </si>
  <si>
    <t>Erstatningshensættelser (anvendes kun i forbindelse med skadesforsikring)</t>
  </si>
  <si>
    <t>Risikomargen på skadesforsikringskontrakter</t>
  </si>
  <si>
    <t>91.</t>
  </si>
  <si>
    <t>92.</t>
  </si>
  <si>
    <t>93.</t>
  </si>
  <si>
    <t>94.</t>
  </si>
  <si>
    <t>95.</t>
  </si>
  <si>
    <t>Genforsikringsandele af præmiehensættelser</t>
  </si>
  <si>
    <t>I alt genforsikringsandele af hensættelser til forsikringskontrakter/pensionsaftaler (23 + 24 + 25 + 26)</t>
  </si>
  <si>
    <t>I alt tilgodehavender i forbindelse med direkte forsikringskontrakter (28 + 29)</t>
  </si>
  <si>
    <t>I alt tilgodehavender (27 + 30 + 31 + 32 + 33 + 34)</t>
  </si>
  <si>
    <t>I alt andre aktiver (36 + 37 + 38 + 39 + 40)</t>
  </si>
  <si>
    <t>I alt periodeafgrænsningsposter (42 + 43)</t>
  </si>
  <si>
    <t>I alt aktiver (1 + 4 + 21 + 22 + 35 + 41 + 44)</t>
  </si>
  <si>
    <t>Aktiver i midlertidig besiddelse</t>
  </si>
  <si>
    <t>Minoritetsinteresser</t>
  </si>
  <si>
    <t>Foreslået udbytte</t>
  </si>
  <si>
    <t>96.</t>
  </si>
  <si>
    <t>Præmiehensættelser</t>
  </si>
  <si>
    <t>Fortjenstmargen på skadesforsikringskontrakter</t>
  </si>
  <si>
    <t>97.</t>
  </si>
  <si>
    <t>98.</t>
  </si>
  <si>
    <t>I alt akkumulerede værdiændringer (48 + 49 + 50 + 51)</t>
  </si>
  <si>
    <t>I alt reserver (53 + 54 + 55)</t>
  </si>
  <si>
    <t>I alt egenkapital (46 + 47 + 52 + 56 + 57 + 58 + 59)</t>
  </si>
  <si>
    <t>I alt ansvarlig lånekapital (61 + 62)</t>
  </si>
  <si>
    <t>I alt hensættelser til gennemsnitsrenteprodukter (66 + 67 + 68 + 69)</t>
  </si>
  <si>
    <t>I alt hensættelser til markedsrenteprodukter (71 + 72)</t>
  </si>
  <si>
    <t>I alt livsforsikrings-/pensionshensættelser (70 + 73)</t>
  </si>
  <si>
    <t>Ændring i livsforsikrings-/pensionshensættelser</t>
  </si>
  <si>
    <t>BeY</t>
  </si>
  <si>
    <t>Gruppenavn</t>
  </si>
  <si>
    <t>PMTot</t>
  </si>
  <si>
    <t>iak</t>
  </si>
  <si>
    <t>Dm</t>
  </si>
  <si>
    <t>Dejd</t>
  </si>
  <si>
    <t>iakTot</t>
  </si>
  <si>
    <t>invTot</t>
  </si>
  <si>
    <t>Kapa</t>
  </si>
  <si>
    <t>invAn</t>
  </si>
  <si>
    <t>AnKi</t>
  </si>
  <si>
    <t>PUd</t>
  </si>
  <si>
    <t>Xud</t>
  </si>
  <si>
    <t>iKre</t>
  </si>
  <si>
    <t>Xinv</t>
  </si>
  <si>
    <t>Gfd</t>
  </si>
  <si>
    <t>AktTot</t>
  </si>
  <si>
    <t>AGk</t>
  </si>
  <si>
    <t>OEm</t>
  </si>
  <si>
    <t>AVUE</t>
  </si>
  <si>
    <t>AVSB</t>
  </si>
  <si>
    <t>AVTot</t>
  </si>
  <si>
    <t>Sif</t>
  </si>
  <si>
    <t>VeH</t>
  </si>
  <si>
    <t>XH</t>
  </si>
  <si>
    <t>ResTot</t>
  </si>
  <si>
    <t>OvUn</t>
  </si>
  <si>
    <t>HBP</t>
  </si>
  <si>
    <t>GDF</t>
  </si>
  <si>
    <t>GGf</t>
  </si>
  <si>
    <t>KonG</t>
  </si>
  <si>
    <t>GKre</t>
  </si>
  <si>
    <t>MOF</t>
  </si>
  <si>
    <t>GTot</t>
  </si>
  <si>
    <t>AkPa</t>
  </si>
  <si>
    <t>BM</t>
  </si>
  <si>
    <t>IndT</t>
  </si>
  <si>
    <t>IndA</t>
  </si>
  <si>
    <t>IndE</t>
  </si>
  <si>
    <t>Kurs</t>
  </si>
  <si>
    <t>AdmV</t>
  </si>
  <si>
    <t>Pas</t>
  </si>
  <si>
    <t>YTot</t>
  </si>
  <si>
    <t>LP</t>
  </si>
  <si>
    <t>GLP</t>
  </si>
  <si>
    <t>LPTot</t>
  </si>
  <si>
    <t>Fm</t>
  </si>
  <si>
    <t>OKap</t>
  </si>
  <si>
    <t>Eom</t>
  </si>
  <si>
    <t>Aom</t>
  </si>
  <si>
    <t>DTot</t>
  </si>
  <si>
    <t>ROA</t>
  </si>
  <si>
    <t>SEk</t>
  </si>
  <si>
    <t>SB</t>
  </si>
  <si>
    <t>SGP</t>
  </si>
  <si>
    <t>SFR</t>
  </si>
  <si>
    <t>SUE</t>
  </si>
  <si>
    <t>SMG</t>
  </si>
  <si>
    <t>SEh</t>
  </si>
  <si>
    <t>SGEh</t>
  </si>
  <si>
    <t>SBP</t>
  </si>
  <si>
    <t>SEom</t>
  </si>
  <si>
    <t>SAdm</t>
  </si>
  <si>
    <t>SDTot</t>
  </si>
  <si>
    <t>SSU</t>
  </si>
  <si>
    <t>SPTot</t>
  </si>
  <si>
    <t>SRm</t>
  </si>
  <si>
    <t>SETot</t>
  </si>
  <si>
    <t>SRTot</t>
  </si>
  <si>
    <t>SFRm</t>
  </si>
  <si>
    <t>AFp</t>
  </si>
  <si>
    <t>RiU</t>
  </si>
  <si>
    <t>Rug</t>
  </si>
  <si>
    <t>UbY</t>
  </si>
  <si>
    <t>MGd</t>
  </si>
  <si>
    <t>PGG</t>
  </si>
  <si>
    <t>FPTot</t>
  </si>
  <si>
    <t>RSU</t>
  </si>
  <si>
    <t>SAF</t>
  </si>
  <si>
    <t>SPh</t>
  </si>
  <si>
    <t>SPGG</t>
  </si>
  <si>
    <t>RfSTot</t>
  </si>
  <si>
    <t>Oia</t>
  </si>
  <si>
    <t>MATot</t>
  </si>
  <si>
    <t>iakTM</t>
  </si>
  <si>
    <t>GfPh</t>
  </si>
  <si>
    <t>GfLP</t>
  </si>
  <si>
    <t>GfEh</t>
  </si>
  <si>
    <t>Gfx</t>
  </si>
  <si>
    <t>GfTot</t>
  </si>
  <si>
    <t>TFtM</t>
  </si>
  <si>
    <t>TFm</t>
  </si>
  <si>
    <t>TDFTot</t>
  </si>
  <si>
    <t>TFv</t>
  </si>
  <si>
    <t>TTv</t>
  </si>
  <si>
    <t>TAv</t>
  </si>
  <si>
    <t>TTot</t>
  </si>
  <si>
    <t>AkMB</t>
  </si>
  <si>
    <t>ASa</t>
  </si>
  <si>
    <t>USa</t>
  </si>
  <si>
    <t>LBe</t>
  </si>
  <si>
    <t>XVr</t>
  </si>
  <si>
    <t>FUb</t>
  </si>
  <si>
    <t>Mi</t>
  </si>
  <si>
    <t>EkTot</t>
  </si>
  <si>
    <t>AnLk</t>
  </si>
  <si>
    <t>ALTot</t>
  </si>
  <si>
    <t>Phs</t>
  </si>
  <si>
    <t>FmS</t>
  </si>
  <si>
    <t>GY</t>
  </si>
  <si>
    <t>KoBp</t>
  </si>
  <si>
    <t>RmGp</t>
  </si>
  <si>
    <t>HGTot</t>
  </si>
  <si>
    <t>HMrp</t>
  </si>
  <si>
    <t>RMrp</t>
  </si>
  <si>
    <t>MrpTot</t>
  </si>
  <si>
    <t>FmLi</t>
  </si>
  <si>
    <t>EhS</t>
  </si>
  <si>
    <t>RmS</t>
  </si>
  <si>
    <t>HFiTot</t>
  </si>
  <si>
    <t>PLF</t>
  </si>
  <si>
    <t>USf</t>
  </si>
  <si>
    <t>XHen</t>
  </si>
  <si>
    <t>HFTot</t>
  </si>
  <si>
    <t>UdG</t>
  </si>
  <si>
    <t>GTv</t>
  </si>
  <si>
    <t>GAv</t>
  </si>
  <si>
    <t>AkSf</t>
  </si>
  <si>
    <t>XG</t>
  </si>
  <si>
    <t>Pap</t>
  </si>
  <si>
    <t>PasTot</t>
  </si>
  <si>
    <t>iEjd</t>
  </si>
  <si>
    <t>KapTv</t>
  </si>
  <si>
    <t>UTv</t>
  </si>
  <si>
    <t>KapAv</t>
  </si>
  <si>
    <t>UAv</t>
  </si>
  <si>
    <t>Gfdep</t>
  </si>
  <si>
    <t>iaTot</t>
  </si>
  <si>
    <t>Okap</t>
  </si>
  <si>
    <t>RTv</t>
  </si>
  <si>
    <t>Ekia</t>
  </si>
  <si>
    <t>Xind</t>
  </si>
  <si>
    <t>Xomk</t>
  </si>
  <si>
    <t>FinTot</t>
  </si>
  <si>
    <t>AkX</t>
  </si>
  <si>
    <t>AkXTot</t>
  </si>
  <si>
    <t>XTh</t>
  </si>
  <si>
    <t>XPap</t>
  </si>
  <si>
    <t>PapTot</t>
  </si>
  <si>
    <t>TrL</t>
  </si>
  <si>
    <t>I alt hensatte forpligtelser (80 + 81 + 82)</t>
  </si>
  <si>
    <t>I alt gæld (85 + 86 + 87 + 88 + 89 + 90 + 91 + 92 + 93 + 94 + 95)</t>
  </si>
  <si>
    <t>I alt passiver (60 + 63 + 79 + 83 + 84 + 96 + 97)</t>
  </si>
  <si>
    <t>I alt hensættelser til forsikrings- og investeringskontrakter (64 + 65 + 74 + 75 + 76 + 77 + 78 )</t>
  </si>
  <si>
    <t xml:space="preserve">Beløb </t>
  </si>
  <si>
    <t>ObL</t>
  </si>
  <si>
    <t>OhL</t>
  </si>
  <si>
    <t>inBp</t>
  </si>
  <si>
    <t>OgL</t>
  </si>
  <si>
    <t>Resultat før skat (27 + 28 + 29 + 30 + 31 + 32)</t>
  </si>
  <si>
    <t>Pensionskassen for Farmakonomer</t>
  </si>
  <si>
    <t>Pensionskassen for teknikum- og diplomingeniører</t>
  </si>
  <si>
    <t>Tilbage til indholdsfortegnelsen</t>
  </si>
  <si>
    <t>Tabel 1.1 Resultatopgørelse</t>
  </si>
  <si>
    <t>Tabel 1.2 Balance</t>
  </si>
  <si>
    <t>1.000 kr. /antal</t>
  </si>
  <si>
    <t>Livsforsikrings-
kontrakter tegnet uden for ansættelsesforhold</t>
  </si>
  <si>
    <t>Livsforsikrings-
kontrakter tegnet som led i et ansættelsesforhold</t>
  </si>
  <si>
    <t>Gruppeliv</t>
  </si>
  <si>
    <t>Direkte forsikring</t>
  </si>
  <si>
    <t>Løbende præmier/bidrag</t>
  </si>
  <si>
    <t>LuA</t>
  </si>
  <si>
    <t>LiA</t>
  </si>
  <si>
    <t>GL</t>
  </si>
  <si>
    <t>Lpb</t>
  </si>
  <si>
    <t>Engangspræmier/bidrag</t>
  </si>
  <si>
    <t>Epb</t>
  </si>
  <si>
    <t>I alt (1 + 2)</t>
  </si>
  <si>
    <t>DFtot</t>
  </si>
  <si>
    <t>Heraf</t>
  </si>
  <si>
    <t>Livsforsikringskontrakter med ret til bonus</t>
  </si>
  <si>
    <t>LmB</t>
  </si>
  <si>
    <t>Livsforsikringskontrakter uden ret til bonus</t>
  </si>
  <si>
    <t>LuB</t>
  </si>
  <si>
    <t>Unit-linked kontrakter med garanti om minimumsforrentning</t>
  </si>
  <si>
    <t>UmG</t>
  </si>
  <si>
    <t>Unit-linked kontrakter uden garanti om minimumsforrentning</t>
  </si>
  <si>
    <t>UuG</t>
  </si>
  <si>
    <t>Antal forsikringskontrakter</t>
  </si>
  <si>
    <t>AFk</t>
  </si>
  <si>
    <t>Direkte livsforsikrings-
kontrakter i alt</t>
  </si>
  <si>
    <t>Heraf forsikrings-
kontrakter</t>
  </si>
  <si>
    <t>Heraf investerings-
kontrakter</t>
  </si>
  <si>
    <t>Indirekte livsforsikrings-
kontrakter</t>
  </si>
  <si>
    <t>DLtot</t>
  </si>
  <si>
    <t>HF</t>
  </si>
  <si>
    <t>Hi</t>
  </si>
  <si>
    <t>idL</t>
  </si>
  <si>
    <t>Ltot</t>
  </si>
  <si>
    <t>Summer ved død</t>
  </si>
  <si>
    <t>SumD</t>
  </si>
  <si>
    <t>Summer ved invaliditet</t>
  </si>
  <si>
    <t>Sumi</t>
  </si>
  <si>
    <t>Summer ved udløb</t>
  </si>
  <si>
    <t>SumU</t>
  </si>
  <si>
    <t>Pensions- og renteydelser</t>
  </si>
  <si>
    <t>PRy</t>
  </si>
  <si>
    <t>Tilbagekøb/udtrædelsesgodtgørelser</t>
  </si>
  <si>
    <t>TUg</t>
  </si>
  <si>
    <t>Kontant udbetalte bonusbeløb</t>
  </si>
  <si>
    <t>KUB</t>
  </si>
  <si>
    <t>Forsikringspræmier</t>
  </si>
  <si>
    <t>Fop</t>
  </si>
  <si>
    <t>Udgifter til revalidering og sygebehandling</t>
  </si>
  <si>
    <t>URS</t>
  </si>
  <si>
    <t>Forsikringssummer ved kritisk sygdom</t>
  </si>
  <si>
    <t>SumK</t>
  </si>
  <si>
    <t>I alt (1 + 2 + 3 + 4 + 5 + 6 + 7 + 8 + 9)</t>
  </si>
  <si>
    <t>Heraf forsikrings-kontrakter med ret til bonus</t>
  </si>
  <si>
    <t>Heraf forsikrings-
kontrakter uden ret til bonus</t>
  </si>
  <si>
    <t>Heraf investerings-
kontrakter med ret til bonus</t>
  </si>
  <si>
    <t>Heraf investerings-
kontrakter uden ret til bonus</t>
  </si>
  <si>
    <t>I alt</t>
  </si>
  <si>
    <t>DL</t>
  </si>
  <si>
    <t>FmB</t>
  </si>
  <si>
    <t>FuB</t>
  </si>
  <si>
    <t>imB</t>
  </si>
  <si>
    <t>iuB</t>
  </si>
  <si>
    <t>Ytot</t>
  </si>
  <si>
    <t>Beløb</t>
  </si>
  <si>
    <t>Specifikation af renter og udbytter mv.</t>
  </si>
  <si>
    <t>Renter af udlån til tilknyttede virksomheder</t>
  </si>
  <si>
    <t>RUTv</t>
  </si>
  <si>
    <t>Renter af udlån til associerede virksomheder</t>
  </si>
  <si>
    <t>RUAv</t>
  </si>
  <si>
    <t>Udbytter af kapitalandele</t>
  </si>
  <si>
    <t>UdKap</t>
  </si>
  <si>
    <t>Udbytter af investeringsforeningsandele</t>
  </si>
  <si>
    <t>Udinv</t>
  </si>
  <si>
    <t>Renteindtægter af obligationer</t>
  </si>
  <si>
    <t>RObL</t>
  </si>
  <si>
    <t>Indeksregulering af indeksobligationer</t>
  </si>
  <si>
    <t>iObL</t>
  </si>
  <si>
    <t>Renteindtægter af andele i kollektive investeringer</t>
  </si>
  <si>
    <t>RiKi</t>
  </si>
  <si>
    <t>Renteindtægter af pantesikrede udlån</t>
  </si>
  <si>
    <t>RiPU</t>
  </si>
  <si>
    <t>Renteindtægter af andre udlån</t>
  </si>
  <si>
    <t>RiXU</t>
  </si>
  <si>
    <t>Renteindtægter af indlån i kreditinstitutter</t>
  </si>
  <si>
    <t>RiKre</t>
  </si>
  <si>
    <t>Renteindtægter af genforsikringsdepoter</t>
  </si>
  <si>
    <t>RiGf</t>
  </si>
  <si>
    <t>Renteindtægter af tilgodehavender</t>
  </si>
  <si>
    <t>RiTg</t>
  </si>
  <si>
    <t>Øvrige renter og udbytter</t>
  </si>
  <si>
    <t>XRU</t>
  </si>
  <si>
    <t>I alt renter og udbytter mv. 
(1 + 2 + 3 + 4 + 5 + 6 + 7 + 8 + 9 + 10 + 11 + 12 + 13)</t>
  </si>
  <si>
    <t>RUtot</t>
  </si>
  <si>
    <t>Specifikation af kursreguleringer</t>
  </si>
  <si>
    <t>iejd</t>
  </si>
  <si>
    <t>Kap</t>
  </si>
  <si>
    <t>ifa</t>
  </si>
  <si>
    <t>Kinv</t>
  </si>
  <si>
    <t>PsU</t>
  </si>
  <si>
    <t>XU</t>
  </si>
  <si>
    <t>Afledte finansielle instrumenter</t>
  </si>
  <si>
    <t>AFi</t>
  </si>
  <si>
    <t>XReg</t>
  </si>
  <si>
    <t>I alt kursreguleringer 
(15 + 16 + 17 + 18 + 19 + 20 + 21 + 22 + 23 + 24 + 25 + 26)</t>
  </si>
  <si>
    <t>KursTot</t>
  </si>
  <si>
    <t>SRUK</t>
  </si>
  <si>
    <t>Provisioner til salgsmedarbejdere mv.</t>
  </si>
  <si>
    <t>ProS</t>
  </si>
  <si>
    <t>Provisioner til andre forsikringsselskaber</t>
  </si>
  <si>
    <t>ProF</t>
  </si>
  <si>
    <t>Personaleudgifter</t>
  </si>
  <si>
    <t>Pudg</t>
  </si>
  <si>
    <t>Administrationsvederlag</t>
  </si>
  <si>
    <t>Adm</t>
  </si>
  <si>
    <t>Husleje</t>
  </si>
  <si>
    <t>HL</t>
  </si>
  <si>
    <t>Driftsomkostninger vedrørende domicilejendomme</t>
  </si>
  <si>
    <t>Domk</t>
  </si>
  <si>
    <t>Af- og nedskrivninger</t>
  </si>
  <si>
    <t>Ans</t>
  </si>
  <si>
    <t>Andre erhvervelses- og administrationsomkostninger</t>
  </si>
  <si>
    <t>ReTv</t>
  </si>
  <si>
    <t>PGGf</t>
  </si>
  <si>
    <t>I alt forsikrings-/pensionsmæssige driftsomkostninger 
(1 + 2 + 3 + 4 + 5 + 6 + 7 + 8 + 9 + 10)</t>
  </si>
  <si>
    <t>Otot</t>
  </si>
  <si>
    <t>SDo</t>
  </si>
  <si>
    <t>1.000 kr./antal</t>
  </si>
  <si>
    <t>Personaleudgifter mv.</t>
  </si>
  <si>
    <t>Gennemsnitligt antal heltidsbeskæftigede i regnskabsåret</t>
  </si>
  <si>
    <t>GAH</t>
  </si>
  <si>
    <t>Samlede lønninger og vederlag mv.</t>
  </si>
  <si>
    <t>Løn</t>
  </si>
  <si>
    <t>Lon</t>
  </si>
  <si>
    <t>Pension</t>
  </si>
  <si>
    <t>Pen</t>
  </si>
  <si>
    <t>Andre udgifter til social sikring</t>
  </si>
  <si>
    <t>SoSi</t>
  </si>
  <si>
    <t>Afgifter beregnet på grundlag af personaleantallet eller lønsummen</t>
  </si>
  <si>
    <t>Afg</t>
  </si>
  <si>
    <t>I alt personaleudgifter mv. (2 + 3 + 4 + 5)</t>
  </si>
  <si>
    <t>PuTot</t>
  </si>
  <si>
    <t>Heraf lønninger og vederlag til</t>
  </si>
  <si>
    <t>Repræsentantskab</t>
  </si>
  <si>
    <t>Rep</t>
  </si>
  <si>
    <t>Bestyrelse</t>
  </si>
  <si>
    <t>Bes</t>
  </si>
  <si>
    <t>Direktion</t>
  </si>
  <si>
    <t>Dir</t>
  </si>
  <si>
    <t>Heraf tantieme til</t>
  </si>
  <si>
    <t>Bestyrelsen</t>
  </si>
  <si>
    <t>TaBes</t>
  </si>
  <si>
    <t>Revisionsudgifter mv.</t>
  </si>
  <si>
    <t>Samlet revisionshonorar til revisor (eller revisionsvirksomhed) for det forløbne regnskabsår</t>
  </si>
  <si>
    <t>RhTot</t>
  </si>
  <si>
    <t>Heraf for andre ydelser end revision</t>
  </si>
  <si>
    <t>XyTot</t>
  </si>
  <si>
    <t>PeRe</t>
  </si>
  <si>
    <t>1.000 kr./pct.</t>
  </si>
  <si>
    <t>Ultimo</t>
  </si>
  <si>
    <t>Gennemsnitsrenteprodukter</t>
  </si>
  <si>
    <t>Grunde og bygninger</t>
  </si>
  <si>
    <t>UL</t>
  </si>
  <si>
    <t>GGB</t>
  </si>
  <si>
    <t>Noterede kapitalandele</t>
  </si>
  <si>
    <t>GNK</t>
  </si>
  <si>
    <t>Unoterede kapitalandele</t>
  </si>
  <si>
    <t>GUK</t>
  </si>
  <si>
    <t>Kapitalandele i alt (2 + 3)</t>
  </si>
  <si>
    <t>GKtot</t>
  </si>
  <si>
    <t>Stats- og realkreditobligationer</t>
  </si>
  <si>
    <t>GSO</t>
  </si>
  <si>
    <t>Indeksobligationer</t>
  </si>
  <si>
    <t>GiO</t>
  </si>
  <si>
    <t>Kreditobligationer og emerging markets obligationer</t>
  </si>
  <si>
    <t>GKO</t>
  </si>
  <si>
    <t>Udlån mv.</t>
  </si>
  <si>
    <t>GUL</t>
  </si>
  <si>
    <t>Obligationer og udlån i alt (5 + 6 + 7 + 8)</t>
  </si>
  <si>
    <t>GouTot</t>
  </si>
  <si>
    <t>Dattervirksomheder</t>
  </si>
  <si>
    <t>Gdv</t>
  </si>
  <si>
    <t>Øvrige investeringsaktiver</t>
  </si>
  <si>
    <t>Gxi</t>
  </si>
  <si>
    <t>Afledte finansielle instrumenter til sikring af nettoændringen af aktiver og forpligtelser</t>
  </si>
  <si>
    <t>Gafi</t>
  </si>
  <si>
    <t>Markedsrenteprodukter</t>
  </si>
  <si>
    <t>MGB</t>
  </si>
  <si>
    <t>MNK</t>
  </si>
  <si>
    <t>MUK</t>
  </si>
  <si>
    <t>Kapitalandele i alt (14 + 15)</t>
  </si>
  <si>
    <t>MKtot</t>
  </si>
  <si>
    <t>MSO</t>
  </si>
  <si>
    <t>MiO</t>
  </si>
  <si>
    <t>MKO</t>
  </si>
  <si>
    <t>MUL</t>
  </si>
  <si>
    <t>Obligationer og udlån i alt (17 + 18 + 19 + 20)</t>
  </si>
  <si>
    <t>MouTot</t>
  </si>
  <si>
    <t>Mdv</t>
  </si>
  <si>
    <t>Mxi</t>
  </si>
  <si>
    <t>Mafi</t>
  </si>
  <si>
    <t>Tabel 1.3 Specifikation af livsforsikringskontakter - ydelser</t>
  </si>
  <si>
    <t>Direkte livsforsikringskontrakter</t>
  </si>
  <si>
    <t>I alt ydelser</t>
  </si>
  <si>
    <t>Tabel 1.4 Specifikation af renter og udbytter samt kursreguleringer</t>
  </si>
  <si>
    <t>Tabel 1.5 Specifikation af aktiver</t>
  </si>
  <si>
    <t>Tabel 1.6 Forsikringsmæssige driftsomkostninger</t>
  </si>
  <si>
    <t>Tabel 1.7 Personaleudgifter mv.</t>
  </si>
  <si>
    <t>felt</t>
  </si>
  <si>
    <t>skema</t>
  </si>
  <si>
    <t>LB</t>
  </si>
  <si>
    <t>LBD</t>
  </si>
  <si>
    <t>I alt livsforsikrings-kontrakter</t>
  </si>
  <si>
    <t>Tabel 1.8 Specifikation af bruttopræmier og antal forsikrede</t>
  </si>
  <si>
    <t>Tabel 2.1 Resultatopgørelse</t>
  </si>
  <si>
    <t>Tabel 2.2 Balance</t>
  </si>
  <si>
    <t>Tabel 2.4 Specifikation af renter og udbytter samt kursreguleringer</t>
  </si>
  <si>
    <t>Tabel 2.5 Specifikation af aktiver</t>
  </si>
  <si>
    <t>Tabel 2.7 Personaleudgifter mv.</t>
  </si>
  <si>
    <t>Tabel 2.8 Specifikation af medlemsbidrag og antal medlemmer</t>
  </si>
  <si>
    <t>Tabel 1.6 Pensionsmæssige driftsomkostninger</t>
  </si>
  <si>
    <t>Tabel 2.3 Specifikation af pensionsydelser</t>
  </si>
  <si>
    <t>Ordinære bidrag fra medlemmer</t>
  </si>
  <si>
    <t>Ordinære bidrag fra virksomheden</t>
  </si>
  <si>
    <t>BV</t>
  </si>
  <si>
    <t>Ekstraordinære bidrag</t>
  </si>
  <si>
    <t>EB</t>
  </si>
  <si>
    <t>Indskud fra nyindtrådte medlemmer</t>
  </si>
  <si>
    <t>iNM</t>
  </si>
  <si>
    <t>Afgivne præmier for genforsikringsdækning</t>
  </si>
  <si>
    <t>PGd</t>
  </si>
  <si>
    <t>I alt bidrag f.e.r. (1 + 2 + 3 + 4 + 5)</t>
  </si>
  <si>
    <t>BTot</t>
  </si>
  <si>
    <t>iTV</t>
  </si>
  <si>
    <t>iAV</t>
  </si>
  <si>
    <t>I alt investeringsafkast (7 + 8 + 9 + 10 + 11 + 12 + 13)</t>
  </si>
  <si>
    <t>I alt investeringsafkast efter pensionsafkastskat (14 + 15)</t>
  </si>
  <si>
    <t>iaPTot</t>
  </si>
  <si>
    <t>Udbetalte pensionsydelser</t>
  </si>
  <si>
    <t>UPy</t>
  </si>
  <si>
    <t>Ehs</t>
  </si>
  <si>
    <t>GEhs</t>
  </si>
  <si>
    <t>I alt pensionsmæssige ydelser f.e.r. (17 + 18 + 19 + 20)</t>
  </si>
  <si>
    <t>PYTot</t>
  </si>
  <si>
    <t>Ændring i pensionshensættelser</t>
  </si>
  <si>
    <t>Ændring i genforsikringsandel</t>
  </si>
  <si>
    <t>Gfa</t>
  </si>
  <si>
    <t>I alt ændring i pensionsmæssige hensættelser f.e.r. (22 + 23)</t>
  </si>
  <si>
    <t>PHTot</t>
  </si>
  <si>
    <t>Årets tilskrevne bonus</t>
  </si>
  <si>
    <t>TB</t>
  </si>
  <si>
    <t>Ændring i kollektivt bonuspotentiale</t>
  </si>
  <si>
    <t>KBp</t>
  </si>
  <si>
    <t>I alt bonus (25 + 26)</t>
  </si>
  <si>
    <t>BoTot</t>
  </si>
  <si>
    <t>Provisioner og gevinstandele fra genforsikringsvirksomheder</t>
  </si>
  <si>
    <t>I alt pensionsmæssige driftsomkostninger f.e.r. (28 + 29 + 30)</t>
  </si>
  <si>
    <t>Pensionsteknisk resultat (6 + 16 + 21 + 24 + 27 + 31)</t>
  </si>
  <si>
    <t>PtTot</t>
  </si>
  <si>
    <t>Årets resultat (32 + 33 + 34)</t>
  </si>
  <si>
    <t>Andre skatter og afgifter</t>
  </si>
  <si>
    <t>XSA</t>
  </si>
  <si>
    <t>Årets nettoresultat (35 + 36)</t>
  </si>
  <si>
    <t>ResNTot</t>
  </si>
  <si>
    <t>ReOp</t>
  </si>
  <si>
    <t>I alt investeringsaktiver (5 + 10 + 19)</t>
  </si>
  <si>
    <t>Genforsikringsandele af pensionshensættelser</t>
  </si>
  <si>
    <t>I alt genforsikringsandele af pensionsmæssige hensættelser (21 + 22)</t>
  </si>
  <si>
    <t>Tilgodehavender hos medlemmer</t>
  </si>
  <si>
    <t>TM</t>
  </si>
  <si>
    <t>TX</t>
  </si>
  <si>
    <t>I alt tilgodehavender (23 + 24 + 25 + 26 + 27)</t>
  </si>
  <si>
    <t>Udskudt pensionsafkastskat</t>
  </si>
  <si>
    <t>AuP</t>
  </si>
  <si>
    <t>I alt andre aktiver (29 + 30 + 31 + 32)</t>
  </si>
  <si>
    <t>I alt periodeafgrænsningsposter (34 + 35)</t>
  </si>
  <si>
    <t>I alt aktiver (1 + 4 + 20 + 28 + 33 + 36)</t>
  </si>
  <si>
    <t>Reserver</t>
  </si>
  <si>
    <t>Rsv</t>
  </si>
  <si>
    <t>Foreslået udbetaling til sponsorvirksomhed</t>
  </si>
  <si>
    <t>UdSv</t>
  </si>
  <si>
    <t>I alt egenkapital (38 + 39 + 40 + 41 + 42)</t>
  </si>
  <si>
    <t>Ansvarlig lånekapital</t>
  </si>
  <si>
    <t>Bonuspotentiale</t>
  </si>
  <si>
    <t>Bop</t>
  </si>
  <si>
    <t>I alt pensionshensættelser (45 + 46)</t>
  </si>
  <si>
    <t>PhTot</t>
  </si>
  <si>
    <t>Erstatningshensættelser</t>
  </si>
  <si>
    <t>Erh</t>
  </si>
  <si>
    <t>Kollektivt bonuspotentiale</t>
  </si>
  <si>
    <t>I alt pensionsmæssige hensættelser (47 + 48 + 49)</t>
  </si>
  <si>
    <t>PmHTot</t>
  </si>
  <si>
    <t>UPas</t>
  </si>
  <si>
    <t>I alt hensatte forpligtelser (51 + 52 + 53)</t>
  </si>
  <si>
    <t>Gæld i forbindelse med pensionskassevirksomhed</t>
  </si>
  <si>
    <t>GPkv</t>
  </si>
  <si>
    <t>I alt gæld (56 + 57 + 58 + 59 + 60 + 61 + 62 + 63)</t>
  </si>
  <si>
    <t>I alt passiver (43 + 44 + 50 + 54 + 55 + 64 + 65)</t>
  </si>
  <si>
    <t>1.000 kr./Antal</t>
  </si>
  <si>
    <t>Tjenestegørende 
medlemmer
Antal</t>
  </si>
  <si>
    <t>Alderspensionister Antal</t>
  </si>
  <si>
    <t>Alderspensionister
 Årlig pension</t>
  </si>
  <si>
    <t>Invalidepensionister 
Antal</t>
  </si>
  <si>
    <t>Invalidepensionister 
Årlig pension</t>
  </si>
  <si>
    <t>Pensionerede ægtefæller 
Antal</t>
  </si>
  <si>
    <t>Pensionerede ægtefæller 
Årlig pension</t>
  </si>
  <si>
    <t>Børn, der modtager 
børnepension 
Antal</t>
  </si>
  <si>
    <t>Børn, der modtager 
børnepension 
Årlig pension</t>
  </si>
  <si>
    <t>Ved begyndelsen af regnskabsåret</t>
  </si>
  <si>
    <t>ApA</t>
  </si>
  <si>
    <t>ApP</t>
  </si>
  <si>
    <t>ipA</t>
  </si>
  <si>
    <t>ipP</t>
  </si>
  <si>
    <t>PfA</t>
  </si>
  <si>
    <t>PfP</t>
  </si>
  <si>
    <t>BpA</t>
  </si>
  <si>
    <t>BpP</t>
  </si>
  <si>
    <t>BeRe</t>
  </si>
  <si>
    <t>Tilgang i regnskabsåret</t>
  </si>
  <si>
    <t>TiRe</t>
  </si>
  <si>
    <t>Reguleringer</t>
  </si>
  <si>
    <t>Reg</t>
  </si>
  <si>
    <t>Afgang: Ved overgang til pensionsydelse</t>
  </si>
  <si>
    <t>Apy</t>
  </si>
  <si>
    <t>Afgang: Ved død</t>
  </si>
  <si>
    <t>Ad</t>
  </si>
  <si>
    <t>Afgang: Af anden årsag</t>
  </si>
  <si>
    <t>AX</t>
  </si>
  <si>
    <t>Ved udgangen af regnskabsåret</t>
  </si>
  <si>
    <t>UdRe</t>
  </si>
  <si>
    <t>Gennemsnitlig antal heltidsbeskæftigede i regnskabsåret</t>
  </si>
  <si>
    <t>Htb</t>
  </si>
  <si>
    <t>USS</t>
  </si>
  <si>
    <t>Best</t>
  </si>
  <si>
    <t>TBest</t>
  </si>
  <si>
    <t>Regnskabsmæssig værdi 
Primo</t>
  </si>
  <si>
    <t>Regnskabsmæssig værdi 
Ultimo</t>
  </si>
  <si>
    <t>Nettoinvesteringer</t>
  </si>
  <si>
    <t>Grunde og bygninger, der er direkte ejet</t>
  </si>
  <si>
    <t>RvP</t>
  </si>
  <si>
    <t>RvU</t>
  </si>
  <si>
    <t>Ni</t>
  </si>
  <si>
    <t>GB</t>
  </si>
  <si>
    <t>Ejendomsaktieselskaber</t>
  </si>
  <si>
    <t>Ejd</t>
  </si>
  <si>
    <t>Grunde og bygninger i alt (1 + 2)</t>
  </si>
  <si>
    <t>GBTot</t>
  </si>
  <si>
    <t>Andre dattervirksomheder</t>
  </si>
  <si>
    <t>Xdv</t>
  </si>
  <si>
    <t>Børsnoterede danske kapitalandele</t>
  </si>
  <si>
    <t>BkaD</t>
  </si>
  <si>
    <t>Unoterede danske kapitalandele</t>
  </si>
  <si>
    <t>UkaD</t>
  </si>
  <si>
    <t>Børsnoterede udenlandske kapitalandele</t>
  </si>
  <si>
    <t>BkaU</t>
  </si>
  <si>
    <t>Unoterede udenlandske kapitalandele</t>
  </si>
  <si>
    <t>UkaU</t>
  </si>
  <si>
    <t>Øvrige kapitalandele i alt (5 + 6 + 7 + 8)</t>
  </si>
  <si>
    <t>KaTot</t>
  </si>
  <si>
    <t>Statsobligationer (Zone A)</t>
  </si>
  <si>
    <t>Sob</t>
  </si>
  <si>
    <t>Realkreditobligationer</t>
  </si>
  <si>
    <t>Rob</t>
  </si>
  <si>
    <t>iob</t>
  </si>
  <si>
    <t>Kreditobligationer investment grade</t>
  </si>
  <si>
    <t>Kobi</t>
  </si>
  <si>
    <t>Kreditobligationer non investment grade samt emerging markets obligationer</t>
  </si>
  <si>
    <t>Kobni</t>
  </si>
  <si>
    <t>Andre obligationer</t>
  </si>
  <si>
    <t>Xob</t>
  </si>
  <si>
    <t>Obligationer i alt (10 + 11 + 12 + 13 + 14 + 15)</t>
  </si>
  <si>
    <t>obTot</t>
  </si>
  <si>
    <t>Pantsikrede udlån</t>
  </si>
  <si>
    <t>Øvrige finansielle investeringsaktiver</t>
  </si>
  <si>
    <t>XFi</t>
  </si>
  <si>
    <t>Tabel 3.1 Resultatopgørelse</t>
  </si>
  <si>
    <t>Tabel 3.2 Balance</t>
  </si>
  <si>
    <t>Samlet revisionshonorar til revisor eller revisionsvirksomhed
for det forløbne regnskabsår</t>
  </si>
  <si>
    <t>Tabel 3.3 Personaleudgifter og revisionsudgifter mv.</t>
  </si>
  <si>
    <t>Tabel 3.4 Specifikation af aktiver</t>
  </si>
  <si>
    <t>Tabel 3.5 Fordeling af medlemmer</t>
  </si>
  <si>
    <t>Antal medlemmer</t>
  </si>
  <si>
    <t>0 - 49</t>
  </si>
  <si>
    <t>50 – 99</t>
  </si>
  <si>
    <t>100 – 149</t>
  </si>
  <si>
    <t>150 – 199</t>
  </si>
  <si>
    <t>200 – 249</t>
  </si>
  <si>
    <t>250 – 299</t>
  </si>
  <si>
    <t>300 – 399</t>
  </si>
  <si>
    <t>400 – 499</t>
  </si>
  <si>
    <t>Tabel 3.6 Firmapensionskasser fordelt efter medlemstal</t>
  </si>
  <si>
    <t>Antal pensionskasser</t>
  </si>
  <si>
    <t>Vælg selskab</t>
  </si>
  <si>
    <t xml:space="preserve">Regnr </t>
  </si>
  <si>
    <t>Tabel 4.1 Resultatopgørelse</t>
  </si>
  <si>
    <t>Tabel 4.2 Balance</t>
  </si>
  <si>
    <t>Livsforsikringshensættelser primo</t>
  </si>
  <si>
    <t>pTot</t>
  </si>
  <si>
    <t>LhP</t>
  </si>
  <si>
    <t>Fortjenstmargen primo</t>
  </si>
  <si>
    <t>FmP</t>
  </si>
  <si>
    <t>Forsikringsmæssige hensættelser i alt primo (1+2)</t>
  </si>
  <si>
    <t>FHTot</t>
  </si>
  <si>
    <t>Kollektivt bonuspotentiale primo</t>
  </si>
  <si>
    <t>KBP</t>
  </si>
  <si>
    <t>Akkumuleret værdiregulering primo</t>
  </si>
  <si>
    <t>VrP</t>
  </si>
  <si>
    <t>Retrospektive hensættelser primo (3 + 4 +5)</t>
  </si>
  <si>
    <t>RHP</t>
  </si>
  <si>
    <t>Tilskrivning af afkast</t>
  </si>
  <si>
    <t>TiAk</t>
  </si>
  <si>
    <t>Forsikringsydelser/pensionsydelser</t>
  </si>
  <si>
    <t>FPy</t>
  </si>
  <si>
    <t>Omkostningstillæg efter tilskrivning af omkostningsbonus</t>
  </si>
  <si>
    <t>TiOm</t>
  </si>
  <si>
    <t>Risikogevinst efter tilskrivning af risikobonus</t>
  </si>
  <si>
    <t>TiRi</t>
  </si>
  <si>
    <t>Andet</t>
  </si>
  <si>
    <t>Rhx</t>
  </si>
  <si>
    <r>
      <t>Retrospektive hensættelser ultimo (6 + 7 + 8 + 9 + 10 + 11</t>
    </r>
    <r>
      <rPr>
        <b/>
        <sz val="10"/>
        <rFont val="Verdana"/>
        <family val="2"/>
      </rPr>
      <t xml:space="preserve"> + 12</t>
    </r>
    <r>
      <rPr>
        <b/>
        <sz val="10"/>
        <color theme="1"/>
        <rFont val="Verdana"/>
        <family val="2"/>
      </rPr>
      <t>)</t>
    </r>
  </si>
  <si>
    <t>RHU</t>
  </si>
  <si>
    <t>Akkumuleret værdiregulering ultimo</t>
  </si>
  <si>
    <t>VrU</t>
  </si>
  <si>
    <t>Kollektivt bonuspotentiale ultimo</t>
  </si>
  <si>
    <t>BPu</t>
  </si>
  <si>
    <t>Fphx</t>
  </si>
  <si>
    <r>
      <t xml:space="preserve">Forsikrings-/pensionsmæssige hensættelser i alt ultimo </t>
    </r>
    <r>
      <rPr>
        <b/>
        <sz val="10"/>
        <rFont val="Verdana"/>
        <family val="2"/>
      </rPr>
      <t>(13 + 14 + 15 + 16)</t>
    </r>
  </si>
  <si>
    <t>FpHTot</t>
  </si>
  <si>
    <t>Fortjenstmargen ultimo</t>
  </si>
  <si>
    <t>FmU</t>
  </si>
  <si>
    <r>
      <t xml:space="preserve">Livsforsikrings-/pensionshensættelser ultimo </t>
    </r>
    <r>
      <rPr>
        <b/>
        <sz val="10"/>
        <rFont val="Verdana"/>
        <family val="2"/>
      </rPr>
      <t>(17 + 18)</t>
    </r>
  </si>
  <si>
    <t>LPU</t>
  </si>
  <si>
    <t>Tabel 4.3 Specifikation af de samlede livsforsikringshensættelser</t>
  </si>
  <si>
    <t>Tabel 5.1 Resultatopgørelse</t>
  </si>
  <si>
    <t>Tabel 5.2 Balance</t>
  </si>
  <si>
    <t>Tabel 4.3 Specifikation af de samlede pensionshensættelser</t>
  </si>
  <si>
    <t>Kapitel 1 - Livsforsikringsselskaber </t>
  </si>
  <si>
    <t>l</t>
  </si>
  <si>
    <t>Kapitel 2 - Tværgående pensionskasser</t>
  </si>
  <si>
    <t>Kapitel 3 - Firmapensionskasser </t>
  </si>
  <si>
    <t>Kapitel 4 - Enkeltregnskaber - livsforsikringsselskaber </t>
  </si>
  <si>
    <t>Kapitel 5 - Enkeltregnskaber - tværgående pensionskasser</t>
  </si>
  <si>
    <t>Tabel 1.1</t>
  </si>
  <si>
    <t>Tabel 1.2</t>
  </si>
  <si>
    <t>Tabel 1.3</t>
  </si>
  <si>
    <t>Tabel 1.4</t>
  </si>
  <si>
    <t>Tabel 1.5</t>
  </si>
  <si>
    <t>Tabel 1.6</t>
  </si>
  <si>
    <t>Tabel 1.7</t>
  </si>
  <si>
    <t>Tabel 1.8</t>
  </si>
  <si>
    <t>Resultatopgørelse</t>
  </si>
  <si>
    <t>Balance</t>
  </si>
  <si>
    <t>Specifikation af livsforsikringskontrakter - ydelser</t>
  </si>
  <si>
    <t>Specifikation af renter og udbytter samt kursreguleringer</t>
  </si>
  <si>
    <t>Specifikation af aktiver</t>
  </si>
  <si>
    <t>Forsikringsmæssige driftsomkostninger</t>
  </si>
  <si>
    <t>Personaleudgifter m.v.</t>
  </si>
  <si>
    <t>Specifikation af bruttopræmier og antal forsikrede</t>
  </si>
  <si>
    <t>Tabel 2.1</t>
  </si>
  <si>
    <t>Tabel 2.2</t>
  </si>
  <si>
    <t>Tabel 2.3</t>
  </si>
  <si>
    <t>Tabel 2.4</t>
  </si>
  <si>
    <t>Tabel 2.5</t>
  </si>
  <si>
    <t>Tabel 2.6</t>
  </si>
  <si>
    <t>Tabel 2.7</t>
  </si>
  <si>
    <t>Tabel 2.8</t>
  </si>
  <si>
    <t>Specifikation af pensionsydelser</t>
  </si>
  <si>
    <t>Pensionsmæssige driftsomkostninger</t>
  </si>
  <si>
    <t>Specifikation af medlemsbidrag og antal medlemmer</t>
  </si>
  <si>
    <t>Tabel 3.1</t>
  </si>
  <si>
    <t>Tabel 3.2</t>
  </si>
  <si>
    <t>Tabel 3.3</t>
  </si>
  <si>
    <t>Tabel 3.4</t>
  </si>
  <si>
    <t>Tabel 3.5</t>
  </si>
  <si>
    <t>Tabel 3.6</t>
  </si>
  <si>
    <t>Fordelt efter medlemstal</t>
  </si>
  <si>
    <t>Medlemmer</t>
  </si>
  <si>
    <t>Tabel 4.1</t>
  </si>
  <si>
    <t>Tabel 4.2</t>
  </si>
  <si>
    <t>Tabel 4.3</t>
  </si>
  <si>
    <t>Specifikation af de samlede livsforsikringshensættelser</t>
  </si>
  <si>
    <t>Tabel 5.1</t>
  </si>
  <si>
    <t>Tabel 5.2</t>
  </si>
  <si>
    <t>Tabel 5.3</t>
  </si>
  <si>
    <t>Specifikation af ændring i de samlede pensionshensættelser</t>
  </si>
  <si>
    <t>Register over livsforsikringsselskaber, tværgående pensionskasser og firmapensionskasser</t>
  </si>
  <si>
    <t>CVR-nr.</t>
  </si>
  <si>
    <t>Anm.: Grønlandske selskaber indgår ikke i ovenstående bilag samt i statistikkerne</t>
  </si>
  <si>
    <t>Norli Liv og Pension Livsforsikring A/S</t>
  </si>
  <si>
    <t>Pensionskassen Arkitekter &amp; Designere</t>
  </si>
  <si>
    <t>Bilag 6.1</t>
  </si>
  <si>
    <t>Kapitel 6 - Register</t>
  </si>
  <si>
    <t>Nordea Pension, Livsforsikringsselskab A/S</t>
  </si>
  <si>
    <t>PKA+Pension forsikringsselskab A/S</t>
  </si>
  <si>
    <t>virksomhedstype</t>
  </si>
  <si>
    <t>ref_date</t>
  </si>
  <si>
    <t>Res_BeY_AdmV</t>
  </si>
  <si>
    <t>Res_BeY_AFp</t>
  </si>
  <si>
    <t>Res_BeY_Aom</t>
  </si>
  <si>
    <t>Res_BeY_BM</t>
  </si>
  <si>
    <t>Res_BeY_DTot</t>
  </si>
  <si>
    <t>Res_BeY_Ekia</t>
  </si>
  <si>
    <t>Res_BeY_Eom</t>
  </si>
  <si>
    <t>Res_BeY_Fm</t>
  </si>
  <si>
    <t>Res_BeY_FPTot</t>
  </si>
  <si>
    <t>Res_BeY_GLP</t>
  </si>
  <si>
    <t>Res_BeY_iaTot</t>
  </si>
  <si>
    <t>Res_BeY_IndA</t>
  </si>
  <si>
    <t>Res_BeY_IndE</t>
  </si>
  <si>
    <t>Res_BeY_IndT</t>
  </si>
  <si>
    <t>Res_BeY_Kurs</t>
  </si>
  <si>
    <t>Res_BeY_LP</t>
  </si>
  <si>
    <t>Res_BeY_LPTot</t>
  </si>
  <si>
    <t>Res_BeY_MGd</t>
  </si>
  <si>
    <t>Res_BeY_Oia</t>
  </si>
  <si>
    <t>Res_BeY_Okap</t>
  </si>
  <si>
    <t>Res_BeY_Pas</t>
  </si>
  <si>
    <t>Res_BeY_PGG</t>
  </si>
  <si>
    <t>Res_BeY_PMTot</t>
  </si>
  <si>
    <t>Res_BeY_ResTot</t>
  </si>
  <si>
    <t>Res_BeY_RfSTot</t>
  </si>
  <si>
    <t>Res_BeY_RiU</t>
  </si>
  <si>
    <t>Res_BeY_ROA</t>
  </si>
  <si>
    <t>Res_BeY_RSU</t>
  </si>
  <si>
    <t>Res_BeY_RTv</t>
  </si>
  <si>
    <t>Res_BeY_Rug</t>
  </si>
  <si>
    <t>Res_BeY_SAdm</t>
  </si>
  <si>
    <t>Res_BeY_SAF</t>
  </si>
  <si>
    <t>Res_BeY_SB</t>
  </si>
  <si>
    <t>Res_BeY_SBP</t>
  </si>
  <si>
    <t>Res_BeY_SDTot</t>
  </si>
  <si>
    <t>Res_BeY_SEh</t>
  </si>
  <si>
    <t>Res_BeY_SEk</t>
  </si>
  <si>
    <t>Res_BeY_SEom</t>
  </si>
  <si>
    <t>Res_BeY_SETot</t>
  </si>
  <si>
    <t>Res_BeY_SFR</t>
  </si>
  <si>
    <t>Res_BeY_SFRm</t>
  </si>
  <si>
    <t>Res_BeY_SGEh</t>
  </si>
  <si>
    <t>Res_BeY_SGP</t>
  </si>
  <si>
    <t>Res_BeY_SMG</t>
  </si>
  <si>
    <t>Res_BeY_SPGG</t>
  </si>
  <si>
    <t>Res_BeY_SPh</t>
  </si>
  <si>
    <t>Res_BeY_SPTot</t>
  </si>
  <si>
    <t>Res_BeY_SRm</t>
  </si>
  <si>
    <t>Res_BeY_SRTot</t>
  </si>
  <si>
    <t>Res_BeY_SSU</t>
  </si>
  <si>
    <t>Res_BeY_SUE</t>
  </si>
  <si>
    <t>Res_BeY_UbY</t>
  </si>
  <si>
    <t>Res_BeY_Xind</t>
  </si>
  <si>
    <t>Res_BeY_Xomk</t>
  </si>
  <si>
    <t>Res_BeY_YTot</t>
  </si>
  <si>
    <t>Bal_AGk_AkPa</t>
  </si>
  <si>
    <t>Bal_AkMB_AkPa</t>
  </si>
  <si>
    <t>Bal_AkSf_AkPa</t>
  </si>
  <si>
    <t>Bal_AktTot_AkPa</t>
  </si>
  <si>
    <t>Bal_AkX_AkPa</t>
  </si>
  <si>
    <t>Bal_AkXTot_AkPa</t>
  </si>
  <si>
    <t>Bal_ALTot_AkPa</t>
  </si>
  <si>
    <t>Bal_AnKi_AkPa</t>
  </si>
  <si>
    <t>Bal_AnLk_AkPa</t>
  </si>
  <si>
    <t>Bal_ASa_AkPa</t>
  </si>
  <si>
    <t>Bal_AVSB_AkPa</t>
  </si>
  <si>
    <t>Bal_AVTot_AkPa</t>
  </si>
  <si>
    <t>Bal_AVUE_AkPa</t>
  </si>
  <si>
    <t>Bal_Dejd_AkPa</t>
  </si>
  <si>
    <t>Bal_Dm_AkPa</t>
  </si>
  <si>
    <t>Bal_EhS_AkPa</t>
  </si>
  <si>
    <t>Bal_EkTot_AkPa</t>
  </si>
  <si>
    <t>Bal_FinTot_AkPa</t>
  </si>
  <si>
    <t>Bal_FmLi_AkPa</t>
  </si>
  <si>
    <t>Bal_FmS_AkPa</t>
  </si>
  <si>
    <t>Bal_FUb_AkPa</t>
  </si>
  <si>
    <t>Bal_GAv_AkPa</t>
  </si>
  <si>
    <t>Bal_GDF_AkPa</t>
  </si>
  <si>
    <t>Bal_Gfd_AkPa</t>
  </si>
  <si>
    <t>Bal_Gfdep_AkPa</t>
  </si>
  <si>
    <t>Bal_GfEh_AkPa</t>
  </si>
  <si>
    <t>Bal_GfLP_AkPa</t>
  </si>
  <si>
    <t>Bal_GfPh_AkPa</t>
  </si>
  <si>
    <t>Bal_GfTot_AkPa</t>
  </si>
  <si>
    <t>Bal_Gfx_AkPa</t>
  </si>
  <si>
    <t>Bal_GGf_AkPa</t>
  </si>
  <si>
    <t>Bal_GKre_AkPa</t>
  </si>
  <si>
    <t>Bal_GTot_AkPa</t>
  </si>
  <si>
    <t>Bal_GTv_AkPa</t>
  </si>
  <si>
    <t>Bal_GY_AkPa</t>
  </si>
  <si>
    <t>Bal_HBP_AkPa</t>
  </si>
  <si>
    <t>Bal_HFiTot_AkPa</t>
  </si>
  <si>
    <t>Bal_HFTot_AkPa</t>
  </si>
  <si>
    <t>Bal_HGTot_AkPa</t>
  </si>
  <si>
    <t>Bal_HMrp_AkPa</t>
  </si>
  <si>
    <t>Bal_iak_AkPa</t>
  </si>
  <si>
    <t>Bal_iakTM_AkPa</t>
  </si>
  <si>
    <t>Bal_iakTot_AkPa</t>
  </si>
  <si>
    <t>Bal_iEjd_AkPa</t>
  </si>
  <si>
    <t>Bal_iKre_AkPa</t>
  </si>
  <si>
    <t>Bal_inBp_AkPa</t>
  </si>
  <si>
    <t>Bal_invAn_AkPa</t>
  </si>
  <si>
    <t>Bal_invTot_AkPa</t>
  </si>
  <si>
    <t>Bal_Kapa_AkPa</t>
  </si>
  <si>
    <t>Bal_KapAv_AkPa</t>
  </si>
  <si>
    <t>Bal_KapTv_AkPa</t>
  </si>
  <si>
    <t>Bal_KoBp_AkPa</t>
  </si>
  <si>
    <t>Bal_KonG_AkPa</t>
  </si>
  <si>
    <t>Bal_LBe_AkPa</t>
  </si>
  <si>
    <t>Bal_LPTot_AkPa</t>
  </si>
  <si>
    <t>Bal_MATot_AkPa</t>
  </si>
  <si>
    <t>Bal_Mi_AkPa</t>
  </si>
  <si>
    <t>Bal_MOF_AkPa</t>
  </si>
  <si>
    <t>Bal_MrpTot_AkPa</t>
  </si>
  <si>
    <t>Bal_ObL_AkPa</t>
  </si>
  <si>
    <t>Bal_OEm_AkPa</t>
  </si>
  <si>
    <t>Bal_OgL_AkPa</t>
  </si>
  <si>
    <t>Bal_OhL_AkPa</t>
  </si>
  <si>
    <t>Bal_OKap_AkPa</t>
  </si>
  <si>
    <t>Bal_OvUn_AkPa</t>
  </si>
  <si>
    <t>Bal_Pap_AkPa</t>
  </si>
  <si>
    <t>Bal_PapTot_AkPa</t>
  </si>
  <si>
    <t>Bal_PasTot_AkPa</t>
  </si>
  <si>
    <t>Bal_Phs_AkPa</t>
  </si>
  <si>
    <t>Bal_PLF_AkPa</t>
  </si>
  <si>
    <t>Bal_PUd_AkPa</t>
  </si>
  <si>
    <t>Bal_ResTot_AkPa</t>
  </si>
  <si>
    <t>Bal_RmGp_AkPa</t>
  </si>
  <si>
    <t>Bal_RMrp_AkPa</t>
  </si>
  <si>
    <t>Bal_RmS_AkPa</t>
  </si>
  <si>
    <t>Bal_Sif_AkPa</t>
  </si>
  <si>
    <t>Bal_TAv_AkPa</t>
  </si>
  <si>
    <t>Bal_TDFTot_AkPa</t>
  </si>
  <si>
    <t>Bal_TFm_AkPa</t>
  </si>
  <si>
    <t>Bal_TFtM_AkPa</t>
  </si>
  <si>
    <t>Bal_TFv_AkPa</t>
  </si>
  <si>
    <t>Bal_TrL_AkPa</t>
  </si>
  <si>
    <t>Bal_TTot_AkPa</t>
  </si>
  <si>
    <t>Bal_TTv_AkPa</t>
  </si>
  <si>
    <t>Bal_UAv_AkPa</t>
  </si>
  <si>
    <t>Bal_UdG_AkPa</t>
  </si>
  <si>
    <t>Bal_USa_AkPa</t>
  </si>
  <si>
    <t>Bal_USf_AkPa</t>
  </si>
  <si>
    <t>Bal_UTv_AkPa</t>
  </si>
  <si>
    <t>Bal_VeH_AkPa</t>
  </si>
  <si>
    <t>Bal_XG_AkPa</t>
  </si>
  <si>
    <t>Bal_XH_AkPa</t>
  </si>
  <si>
    <t>Bal_XHen_AkPa</t>
  </si>
  <si>
    <t>Bal_Xinv_AkPa</t>
  </si>
  <si>
    <t>Bal_XPap_AkPa</t>
  </si>
  <si>
    <t>Bal_XTh_AkPa</t>
  </si>
  <si>
    <t>Bal_Xud_AkPa</t>
  </si>
  <si>
    <t>Bal_XVr_AkPa</t>
  </si>
  <si>
    <t>LB_GL_AFk</t>
  </si>
  <si>
    <t>LB_LiA_AFk</t>
  </si>
  <si>
    <t>LB_LuA_AFk</t>
  </si>
  <si>
    <t>LB_GL_DFtot</t>
  </si>
  <si>
    <t>LB_LiA_DFtot</t>
  </si>
  <si>
    <t>LB_LuA_DFtot</t>
  </si>
  <si>
    <t>LB_GL_Epb</t>
  </si>
  <si>
    <t>LB_LiA_Epb</t>
  </si>
  <si>
    <t>LB_LuA_Epb</t>
  </si>
  <si>
    <t>LB_GL_LmB</t>
  </si>
  <si>
    <t>LB_LiA_LmB</t>
  </si>
  <si>
    <t>LB_LuA_LmB</t>
  </si>
  <si>
    <t>LB_GL_Lpb</t>
  </si>
  <si>
    <t>LB_LiA_Lpb</t>
  </si>
  <si>
    <t>LB_LuA_Lpb</t>
  </si>
  <si>
    <t>LB_GL_LuB</t>
  </si>
  <si>
    <t>LB_LiA_LuB</t>
  </si>
  <si>
    <t>LB_LuA_LuB</t>
  </si>
  <si>
    <t>LB_GL_UmG</t>
  </si>
  <si>
    <t>LB_LiA_UmG</t>
  </si>
  <si>
    <t>LB_LuA_UmG</t>
  </si>
  <si>
    <t>LB_GL_UuG</t>
  </si>
  <si>
    <t>LB_LiA_UuG</t>
  </si>
  <si>
    <t>LB_LuA_UuG</t>
  </si>
  <si>
    <t>LBD_DLtot_AFk</t>
  </si>
  <si>
    <t>LBD_HF_AFk</t>
  </si>
  <si>
    <t>LBD_Hi_AFk</t>
  </si>
  <si>
    <t>LBD_idL_AFk</t>
  </si>
  <si>
    <t>LBD_Ltot_AFk</t>
  </si>
  <si>
    <t>LBD_DLtot_DFtot</t>
  </si>
  <si>
    <t>LBD_HF_DFtot</t>
  </si>
  <si>
    <t>LBD_Hi_DFtot</t>
  </si>
  <si>
    <t>LBD_idL_DFtot</t>
  </si>
  <si>
    <t>LBD_Ltot_DFtot</t>
  </si>
  <si>
    <t>LBD_DLtot_Epb</t>
  </si>
  <si>
    <t>LBD_HF_Epb</t>
  </si>
  <si>
    <t>LBD_Hi_Epb</t>
  </si>
  <si>
    <t>LBD_idL_Epb</t>
  </si>
  <si>
    <t>LBD_Ltot_Epb</t>
  </si>
  <si>
    <t>LBD_DLtot_LmB</t>
  </si>
  <si>
    <t>LBD_HF_LmB</t>
  </si>
  <si>
    <t>LBD_Hi_LmB</t>
  </si>
  <si>
    <t>LBD_idL_LmB</t>
  </si>
  <si>
    <t>LBD_Ltot_LmB</t>
  </si>
  <si>
    <t>LBD_DLtot_Lpb</t>
  </si>
  <si>
    <t>LBD_HF_Lpb</t>
  </si>
  <si>
    <t>LBD_Hi_Lpb</t>
  </si>
  <si>
    <t>LBD_idL_Lpb</t>
  </si>
  <si>
    <t>LBD_Ltot_Lpb</t>
  </si>
  <si>
    <t>LBD_DLtot_LuB</t>
  </si>
  <si>
    <t>LBD_HF_LuB</t>
  </si>
  <si>
    <t>LBD_Hi_LuB</t>
  </si>
  <si>
    <t>LBD_idL_LuB</t>
  </si>
  <si>
    <t>LBD_Ltot_LuB</t>
  </si>
  <si>
    <t>LBD_DLtot_UmG</t>
  </si>
  <si>
    <t>LBD_HF_UmG</t>
  </si>
  <si>
    <t>LBD_Hi_UmG</t>
  </si>
  <si>
    <t>LBD_idL_UmG</t>
  </si>
  <si>
    <t>LBD_Ltot_UmG</t>
  </si>
  <si>
    <t>LBD_DLtot_UuG</t>
  </si>
  <si>
    <t>LBD_HF_UuG</t>
  </si>
  <si>
    <t>LBD_Hi_UuG</t>
  </si>
  <si>
    <t>LBD_idL_UuG</t>
  </si>
  <si>
    <t>LBD_Ltot_UuG</t>
  </si>
  <si>
    <t>LY_GL_DFtot</t>
  </si>
  <si>
    <t>LY_LiA_DFtot</t>
  </si>
  <si>
    <t>LY_LuA_DFtot</t>
  </si>
  <si>
    <t>LY_GL_Fop</t>
  </si>
  <si>
    <t>LY_LiA_Fop</t>
  </si>
  <si>
    <t>LY_LuA_Fop</t>
  </si>
  <si>
    <t>LY_GL_KUB</t>
  </si>
  <si>
    <t>LY_LiA_KUB</t>
  </si>
  <si>
    <t>LY_LuA_KUB</t>
  </si>
  <si>
    <t>LY_GL_PRy</t>
  </si>
  <si>
    <t>LY_LiA_PRy</t>
  </si>
  <si>
    <t>LY_LuA_PRy</t>
  </si>
  <si>
    <t>LY_GL_SumD</t>
  </si>
  <si>
    <t>LY_LiA_SumD</t>
  </si>
  <si>
    <t>LY_LuA_SumD</t>
  </si>
  <si>
    <t>LY_GL_Sumi</t>
  </si>
  <si>
    <t>LY_LiA_Sumi</t>
  </si>
  <si>
    <t>LY_LuA_Sumi</t>
  </si>
  <si>
    <t>LY_GL_SumK</t>
  </si>
  <si>
    <t>LY_LiA_SumK</t>
  </si>
  <si>
    <t>LY_LuA_SumK</t>
  </si>
  <si>
    <t>LY_GL_SumU</t>
  </si>
  <si>
    <t>LY_LiA_SumU</t>
  </si>
  <si>
    <t>LY_LuA_SumU</t>
  </si>
  <si>
    <t>LY_GL_TUg</t>
  </si>
  <si>
    <t>LY_LiA_TUg</t>
  </si>
  <si>
    <t>LY_LuA_TUg</t>
  </si>
  <si>
    <t>LY_GL_URS</t>
  </si>
  <si>
    <t>LY_LiA_URS</t>
  </si>
  <si>
    <t>LY_LuA_URS</t>
  </si>
  <si>
    <t>LYD_DL_Ltot</t>
  </si>
  <si>
    <t>LYD_FmB_Ltot</t>
  </si>
  <si>
    <t>LYD_FuB_Ltot</t>
  </si>
  <si>
    <t>LYD_idL_Ltot</t>
  </si>
  <si>
    <t>LYD_imB_Ltot</t>
  </si>
  <si>
    <t>LYD_iuB_Ltot</t>
  </si>
  <si>
    <t>LYD_Ytot_Ltot</t>
  </si>
  <si>
    <t>RUK_AFi_SRUK</t>
  </si>
  <si>
    <t>RUK_Dejd_SRUK</t>
  </si>
  <si>
    <t>RUK_Gfd_SRUK</t>
  </si>
  <si>
    <t>RUK_iejd_SRUK</t>
  </si>
  <si>
    <t>RUK_ifa_SRUK</t>
  </si>
  <si>
    <t>RUK_iKre_SRUK</t>
  </si>
  <si>
    <t>RUK_iObL_SRUK</t>
  </si>
  <si>
    <t>RUK_Kap_SRUK</t>
  </si>
  <si>
    <t>RUK_Kinv_SRUK</t>
  </si>
  <si>
    <t>RUK_KursTot_SRUK</t>
  </si>
  <si>
    <t>RUK_ObL_SRUK</t>
  </si>
  <si>
    <t>RUK_PsU_SRUK</t>
  </si>
  <si>
    <t>RUK_RiGf_SRUK</t>
  </si>
  <si>
    <t>RUK_RiKi_SRUK</t>
  </si>
  <si>
    <t>RUK_RiKre_SRUK</t>
  </si>
  <si>
    <t>RUK_RiPU_SRUK</t>
  </si>
  <si>
    <t>RUK_RiTg_SRUK</t>
  </si>
  <si>
    <t>RUK_RiXU_SRUK</t>
  </si>
  <si>
    <t>RUK_RObL_SRUK</t>
  </si>
  <si>
    <t>RUK_RUAv_SRUK</t>
  </si>
  <si>
    <t>RUK_RUtot_SRUK</t>
  </si>
  <si>
    <t>RUK_RUTv_SRUK</t>
  </si>
  <si>
    <t>RUK_Udinv_SRUK</t>
  </si>
  <si>
    <t>RUK_UdKap_SRUK</t>
  </si>
  <si>
    <t>RUK_XReg_SRUK</t>
  </si>
  <si>
    <t>RUK_XRU_SRUK</t>
  </si>
  <si>
    <t>RUK_XU_SRUK</t>
  </si>
  <si>
    <t>FpD_Adm_SDo</t>
  </si>
  <si>
    <t>FpD_Ans_SDo</t>
  </si>
  <si>
    <t>FpD_Domk_SDo</t>
  </si>
  <si>
    <t>FpD_HL_SDo</t>
  </si>
  <si>
    <t>FpD_Otot_SDo</t>
  </si>
  <si>
    <t>FpD_PGGf_SDo</t>
  </si>
  <si>
    <t>FpD_ProF_SDo</t>
  </si>
  <si>
    <t>FpD_ProS_SDo</t>
  </si>
  <si>
    <t>FpD_Pudg_SDo</t>
  </si>
  <si>
    <t>FpD_ReTv_SDo</t>
  </si>
  <si>
    <t>FpD_Xomk_SDo</t>
  </si>
  <si>
    <t>PR_Afg_PeRe</t>
  </si>
  <si>
    <t>PR_Bes_PeRe</t>
  </si>
  <si>
    <t>PR_Dir_PeRe</t>
  </si>
  <si>
    <t>PR_GAH_PeRe</t>
  </si>
  <si>
    <t>PR_Lon_PeRe</t>
  </si>
  <si>
    <t>PR_Pen_PeRe</t>
  </si>
  <si>
    <t>PR_PuTot_PeRe</t>
  </si>
  <si>
    <t>PR_Rep_PeRe</t>
  </si>
  <si>
    <t>PR_RhTot_PeRe</t>
  </si>
  <si>
    <t>PR_SoSi_PeRe</t>
  </si>
  <si>
    <t>PR_TaBes_PeRe</t>
  </si>
  <si>
    <t>PR_XyTot_PeRe</t>
  </si>
  <si>
    <t>Akt_UL_Gafi</t>
  </si>
  <si>
    <t>Akt_UL_Gdv</t>
  </si>
  <si>
    <t>Akt_UL_GGB</t>
  </si>
  <si>
    <t>Akt_UL_GiO</t>
  </si>
  <si>
    <t>Akt_UL_GKO</t>
  </si>
  <si>
    <t>Akt_UL_GKtot</t>
  </si>
  <si>
    <t>Akt_UL_GNK</t>
  </si>
  <si>
    <t>Akt_UL_GouTot</t>
  </si>
  <si>
    <t>Akt_UL_GSO</t>
  </si>
  <si>
    <t>Akt_UL_GUK</t>
  </si>
  <si>
    <t>Akt_UL_GUL</t>
  </si>
  <si>
    <t>Akt_UL_Gxi</t>
  </si>
  <si>
    <t>Akt_UL_Mafi</t>
  </si>
  <si>
    <t>Akt_UL_Mdv</t>
  </si>
  <si>
    <t>Akt_UL_MGB</t>
  </si>
  <si>
    <t>Akt_UL_MiO</t>
  </si>
  <si>
    <t>Akt_UL_MKO</t>
  </si>
  <si>
    <t>Akt_UL_MKtot</t>
  </si>
  <si>
    <t>Akt_UL_MNK</t>
  </si>
  <si>
    <t>Akt_UL_MouTot</t>
  </si>
  <si>
    <t>Akt_UL_MSO</t>
  </si>
  <si>
    <t>Akt_UL_MUK</t>
  </si>
  <si>
    <t>Akt_UL_MUL</t>
  </si>
  <si>
    <t>Akt_UL_Mxi</t>
  </si>
  <si>
    <t>Livsforsikringsselskaber</t>
  </si>
  <si>
    <t>Tværgående pensionsselskab</t>
  </si>
  <si>
    <t>Res_AdmV_ReOp</t>
  </si>
  <si>
    <t>Res_Aom_ReOp</t>
  </si>
  <si>
    <t>Res_BM_ReOp</t>
  </si>
  <si>
    <t>Res_BoTot_ReOp</t>
  </si>
  <si>
    <t>Res_BTot_ReOp</t>
  </si>
  <si>
    <t>Res_BV_ReOp</t>
  </si>
  <si>
    <t>Res_DTot_ReOp</t>
  </si>
  <si>
    <t>Res_EB_ReOp</t>
  </si>
  <si>
    <t>Res_Ehs_ReOp</t>
  </si>
  <si>
    <t>Res_Eom_ReOp</t>
  </si>
  <si>
    <t>Res_GEhs_ReOp</t>
  </si>
  <si>
    <t>Res_Gfa_ReOp</t>
  </si>
  <si>
    <t>Res_iaPTot_ReOp</t>
  </si>
  <si>
    <t>Res_iaTot_ReOp</t>
  </si>
  <si>
    <t>Res_iAV_ReOp</t>
  </si>
  <si>
    <t>Res_iEjd_ReOp</t>
  </si>
  <si>
    <t>Res_iNM_ReOp</t>
  </si>
  <si>
    <t>Res_iTV_ReOp</t>
  </si>
  <si>
    <t>Res_KBp_ReOp</t>
  </si>
  <si>
    <t>Res_Kurs_ReOp</t>
  </si>
  <si>
    <t>Res_MGd_ReOp</t>
  </si>
  <si>
    <t>Res_Pas_ReOp</t>
  </si>
  <si>
    <t>Res_PGd_ReOp</t>
  </si>
  <si>
    <t>Res_PGG_ReOp</t>
  </si>
  <si>
    <t>Res_Phs_ReOp</t>
  </si>
  <si>
    <t>Res_PHTot_ReOp</t>
  </si>
  <si>
    <t>Res_PtTot_ReOp</t>
  </si>
  <si>
    <t>Res_PYTot_ReOp</t>
  </si>
  <si>
    <t>Res_ResNTot_ReOp</t>
  </si>
  <si>
    <t>Res_ResTot_ReOp</t>
  </si>
  <si>
    <t>Res_RiU_ReOp</t>
  </si>
  <si>
    <t>Res_Rug_ReOp</t>
  </si>
  <si>
    <t>Res_TB_ReOp</t>
  </si>
  <si>
    <t>Res_UPy_ReOp</t>
  </si>
  <si>
    <t>Res_Xind_ReOp</t>
  </si>
  <si>
    <t>Res_Xomk_ReOp</t>
  </si>
  <si>
    <t>Res_XSA_ReOp</t>
  </si>
  <si>
    <t>Bal_AuP_AkPa</t>
  </si>
  <si>
    <t>Bal_Bop_AkPa</t>
  </si>
  <si>
    <t>Bal_Erh_AkPa</t>
  </si>
  <si>
    <t>Bal_GPkv_AkPa</t>
  </si>
  <si>
    <t>Bal_PhTot_AkPa</t>
  </si>
  <si>
    <t>Bal_PmHTot_AkPa</t>
  </si>
  <si>
    <t>Bal_Rsv_AkPa</t>
  </si>
  <si>
    <t>Bal_TM_AkPa</t>
  </si>
  <si>
    <t>Bal_TX_AkPa</t>
  </si>
  <si>
    <t>Bal_UdSv_AkPa</t>
  </si>
  <si>
    <t>Bal_UPas_AkPa</t>
  </si>
  <si>
    <t>PRU_Afg_PeRe</t>
  </si>
  <si>
    <t>PRU_Best_PeRe</t>
  </si>
  <si>
    <t>PRU_Dir_PeRe</t>
  </si>
  <si>
    <t>PRU_Htb_PeRe</t>
  </si>
  <si>
    <t>PRU_Lon_PeRe</t>
  </si>
  <si>
    <t>PRU_Pen_PeRe</t>
  </si>
  <si>
    <t>PRU_PuTot_PeRe</t>
  </si>
  <si>
    <t>PRU_Rep_PeRe</t>
  </si>
  <si>
    <t>PRU_Rev1h_PeRe</t>
  </si>
  <si>
    <t>PRU_Rev1y_PeRe</t>
  </si>
  <si>
    <t>PRU_Rev2h_PeRe</t>
  </si>
  <si>
    <t>PRU_Rev2y_PeRe</t>
  </si>
  <si>
    <t>PRU_RhTot_PeRe</t>
  </si>
  <si>
    <t>PRU_TBest_PeRe</t>
  </si>
  <si>
    <t>PRU_USS_PeRe</t>
  </si>
  <si>
    <t>PRU_Xy_PeRe</t>
  </si>
  <si>
    <t>SAA_RvP_AFi</t>
  </si>
  <si>
    <t>SAA_RvP_BkaD</t>
  </si>
  <si>
    <t>SAA_RvP_BkaU</t>
  </si>
  <si>
    <t>SAA_RvP_Ejd</t>
  </si>
  <si>
    <t>SAA_RvP_GB</t>
  </si>
  <si>
    <t>SAA_RvP_GBTot</t>
  </si>
  <si>
    <t>SAA_RvP_iob</t>
  </si>
  <si>
    <t>SAA_RvP_KaTot</t>
  </si>
  <si>
    <t>SAA_RvP_Kobi</t>
  </si>
  <si>
    <t>SAA_RvP_Kobni</t>
  </si>
  <si>
    <t>SAA_RvP_obTot</t>
  </si>
  <si>
    <t>SAA_RvP_PsU</t>
  </si>
  <si>
    <t>SAA_RvP_Rob</t>
  </si>
  <si>
    <t>SAA_RvP_Sob</t>
  </si>
  <si>
    <t>SAA_RvP_UkaD</t>
  </si>
  <si>
    <t>SAA_RvP_UkaU</t>
  </si>
  <si>
    <t>SAA_RvP_Xdv</t>
  </si>
  <si>
    <t>SAA_RvP_XFi</t>
  </si>
  <si>
    <t>SAA_RvP_Xob</t>
  </si>
  <si>
    <t>SAA_RvU_AFi</t>
  </si>
  <si>
    <t>SAA_RvU_BkaD</t>
  </si>
  <si>
    <t>SAA_RvU_BkaU</t>
  </si>
  <si>
    <t>SAA_RvU_Ejd</t>
  </si>
  <si>
    <t>SAA_RvU_GB</t>
  </si>
  <si>
    <t>SAA_RvU_GBTot</t>
  </si>
  <si>
    <t>SAA_RvU_iob</t>
  </si>
  <si>
    <t>SAA_RvU_KaTot</t>
  </si>
  <si>
    <t>SAA_RvU_Kobi</t>
  </si>
  <si>
    <t>SAA_RvU_Kobni</t>
  </si>
  <si>
    <t>SAA_RvU_obTot</t>
  </si>
  <si>
    <t>SAA_RvU_PsU</t>
  </si>
  <si>
    <t>SAA_RvU_Rob</t>
  </si>
  <si>
    <t>SAA_RvU_Sob</t>
  </si>
  <si>
    <t>SAA_RvU_UkaD</t>
  </si>
  <si>
    <t>SAA_RvU_UkaU</t>
  </si>
  <si>
    <t>SAA_RvU_Xdv</t>
  </si>
  <si>
    <t>SAA_RvU_XFi</t>
  </si>
  <si>
    <t>SAA_RvU_Xob</t>
  </si>
  <si>
    <t>SAA_Ni_AFi</t>
  </si>
  <si>
    <t>SAA_Ni_BkaD</t>
  </si>
  <si>
    <t>SAA_Ni_BkaU</t>
  </si>
  <si>
    <t>SAA_Ni_Ejd</t>
  </si>
  <si>
    <t>SAA_Ni_GB</t>
  </si>
  <si>
    <t>SAA_Ni_GBTot</t>
  </si>
  <si>
    <t>SAA_Ni_iob</t>
  </si>
  <si>
    <t>SAA_Ni_KaTot</t>
  </si>
  <si>
    <t>SAA_Ni_Kobi</t>
  </si>
  <si>
    <t>SAA_Ni_Kobni</t>
  </si>
  <si>
    <t>SAA_Ni_obTot</t>
  </si>
  <si>
    <t>SAA_Ni_PsU</t>
  </si>
  <si>
    <t>SAA_Ni_Rob</t>
  </si>
  <si>
    <t>SAA_Ni_Sob</t>
  </si>
  <si>
    <t>SAA_Ni_UkaD</t>
  </si>
  <si>
    <t>SAA_Ni_UkaU</t>
  </si>
  <si>
    <t>SAA_Ni_Xdv</t>
  </si>
  <si>
    <t>SAA_Ni_XFi</t>
  </si>
  <si>
    <t>SAA_Ni_Xob</t>
  </si>
  <si>
    <t>MLP_ApA_Ad</t>
  </si>
  <si>
    <t>MLP_ApP_Ad</t>
  </si>
  <si>
    <t>MLP_BpA_Ad</t>
  </si>
  <si>
    <t>MLP_BpP_Ad</t>
  </si>
  <si>
    <t>MLP_ipA_Ad</t>
  </si>
  <si>
    <t>MLP_ipP_Ad</t>
  </si>
  <si>
    <t>MLP_PfA_Ad</t>
  </si>
  <si>
    <t>MLP_PfP_Ad</t>
  </si>
  <si>
    <t>MLP_TM_Ad</t>
  </si>
  <si>
    <t>MLP_ApA_Apy</t>
  </si>
  <si>
    <t>MLP_ApP_Apy</t>
  </si>
  <si>
    <t>MLP_BpA_Apy</t>
  </si>
  <si>
    <t>MLP_BpP_Apy</t>
  </si>
  <si>
    <t>MLP_ipA_Apy</t>
  </si>
  <si>
    <t>MLP_ipP_Apy</t>
  </si>
  <si>
    <t>MLP_PfA_Apy</t>
  </si>
  <si>
    <t>MLP_PfP_Apy</t>
  </si>
  <si>
    <t>MLP_TM_Apy</t>
  </si>
  <si>
    <t>MLP_ApA_AX</t>
  </si>
  <si>
    <t>MLP_ApP_AX</t>
  </si>
  <si>
    <t>MLP_BpA_AX</t>
  </si>
  <si>
    <t>MLP_BpP_AX</t>
  </si>
  <si>
    <t>MLP_ipA_AX</t>
  </si>
  <si>
    <t>MLP_ipP_AX</t>
  </si>
  <si>
    <t>MLP_PfA_AX</t>
  </si>
  <si>
    <t>MLP_PfP_AX</t>
  </si>
  <si>
    <t>MLP_TM_AX</t>
  </si>
  <si>
    <t>MLP_ApA_BeRe</t>
  </si>
  <si>
    <t>MLP_ApP_BeRe</t>
  </si>
  <si>
    <t>MLP_BpA_BeRe</t>
  </si>
  <si>
    <t>MLP_BpP_BeRe</t>
  </si>
  <si>
    <t>MLP_ipA_BeRe</t>
  </si>
  <si>
    <t>MLP_ipP_BeRe</t>
  </si>
  <si>
    <t>MLP_PfA_BeRe</t>
  </si>
  <si>
    <t>MLP_PfP_BeRe</t>
  </si>
  <si>
    <t>MLP_TM_BeRe</t>
  </si>
  <si>
    <t>MLP_ApA_Reg</t>
  </si>
  <si>
    <t>MLP_ApP_Reg</t>
  </si>
  <si>
    <t>MLP_BpA_Reg</t>
  </si>
  <si>
    <t>MLP_BpP_Reg</t>
  </si>
  <si>
    <t>MLP_ipA_Reg</t>
  </si>
  <si>
    <t>MLP_ipP_Reg</t>
  </si>
  <si>
    <t>MLP_PfA_Reg</t>
  </si>
  <si>
    <t>MLP_PfP_Reg</t>
  </si>
  <si>
    <t>MLP_TM_Reg</t>
  </si>
  <si>
    <t>MLP_ApA_TiRe</t>
  </si>
  <si>
    <t>MLP_ApP_TiRe</t>
  </si>
  <si>
    <t>MLP_BpA_TiRe</t>
  </si>
  <si>
    <t>MLP_BpP_TiRe</t>
  </si>
  <si>
    <t>MLP_ipA_TiRe</t>
  </si>
  <si>
    <t>MLP_ipP_TiRe</t>
  </si>
  <si>
    <t>MLP_PfA_TiRe</t>
  </si>
  <si>
    <t>MLP_PfP_TiRe</t>
  </si>
  <si>
    <t>MLP_TM_TiRe</t>
  </si>
  <si>
    <t>MLP_ApA_UdRe</t>
  </si>
  <si>
    <t>MLP_ApP_UdRe</t>
  </si>
  <si>
    <t>MLP_BpA_UdRe</t>
  </si>
  <si>
    <t>MLP_BpP_UdRe</t>
  </si>
  <si>
    <t>MLP_ipA_UdRe</t>
  </si>
  <si>
    <t>MLP_ipP_UdRe</t>
  </si>
  <si>
    <t>MLP_PfA_UdRe</t>
  </si>
  <si>
    <t>MLP_PfP_UdRe</t>
  </si>
  <si>
    <t>MLP_TM_UdRe</t>
  </si>
  <si>
    <t>Firmapensionskasser</t>
  </si>
  <si>
    <t>36</t>
  </si>
  <si>
    <t>229</t>
  </si>
  <si>
    <t>0</t>
  </si>
  <si>
    <t>29</t>
  </si>
  <si>
    <t>153</t>
  </si>
  <si>
    <t>1</t>
  </si>
  <si>
    <t>191</t>
  </si>
  <si>
    <t>3</t>
  </si>
  <si>
    <t>30</t>
  </si>
  <si>
    <t>7033</t>
  </si>
  <si>
    <t>115</t>
  </si>
  <si>
    <t>621</t>
  </si>
  <si>
    <t>1949</t>
  </si>
  <si>
    <t>1445</t>
  </si>
  <si>
    <t>180</t>
  </si>
  <si>
    <t>4</t>
  </si>
  <si>
    <t>11</t>
  </si>
  <si>
    <t>113</t>
  </si>
  <si>
    <t>6980</t>
  </si>
  <si>
    <t>89</t>
  </si>
  <si>
    <t>603</t>
  </si>
  <si>
    <t>1909</t>
  </si>
  <si>
    <t>1252</t>
  </si>
  <si>
    <t>regnr</t>
  </si>
  <si>
    <t>navn</t>
  </si>
  <si>
    <t>Lph_pTot_BM</t>
  </si>
  <si>
    <t>Lph_pTot_BPu</t>
  </si>
  <si>
    <t>Lph_pTot_FHTot</t>
  </si>
  <si>
    <t>Lph_pTot_FmP</t>
  </si>
  <si>
    <t>Lph_pTot_FmU</t>
  </si>
  <si>
    <t>Lph_pTot_FpHTot</t>
  </si>
  <si>
    <t>Lph_pTot_Fphx</t>
  </si>
  <si>
    <t>Lph_pTot_FPy</t>
  </si>
  <si>
    <t>Lph_pTot_KBP</t>
  </si>
  <si>
    <t>Lph_pTot_LhP</t>
  </si>
  <si>
    <t>Lph_pTot_LPU</t>
  </si>
  <si>
    <t>Lph_pTot_Prx</t>
  </si>
  <si>
    <t>Lph_pTot_RHP</t>
  </si>
  <si>
    <t>Lph_pTot_RHU</t>
  </si>
  <si>
    <t>Lph_pTot_Rhx</t>
  </si>
  <si>
    <t>Lph_pTot_TiAk</t>
  </si>
  <si>
    <t>Lph_pTot_TiOm</t>
  </si>
  <si>
    <t>Lph_pTot_TiRi</t>
  </si>
  <si>
    <t>Lph_pTot_VrP</t>
  </si>
  <si>
    <t>Lph_pTot_VrU</t>
  </si>
  <si>
    <t>AP Pension Livsforsikringsaktieselskab</t>
  </si>
  <si>
    <t>Danica Pension, Livsforsikringsaktieselskab</t>
  </si>
  <si>
    <t>Forsikrings-Aktieselskabet ALKA Liv II</t>
  </si>
  <si>
    <t>Industriens Pensionsforsikring A/S</t>
  </si>
  <si>
    <t>LÆRERNES PENSION, FORSIKRINGSAKTIESELSKAB</t>
  </si>
  <si>
    <t>Nordea Pension, Livsforsikringsselskab A/S</t>
  </si>
  <si>
    <t>Norli Liv og Pension Livsforsikring A/S</t>
  </si>
  <si>
    <t>Norli Pension Livsforsikring A/S</t>
  </si>
  <si>
    <t>PFA PENSION, FORSIKRINGSAKTIESELSKAB.</t>
  </si>
  <si>
    <t>PKA+Pension forsikringsselskab A/S</t>
  </si>
  <si>
    <t>PenSam Pension forsikringsaktieselskab</t>
  </si>
  <si>
    <t>PensionDanmark Pensionsforsikringsaktieselskab</t>
  </si>
  <si>
    <t>SAMPENSION LIVSFORSIKRING A/S</t>
  </si>
  <si>
    <t>Tryg Livsforsikring A/S</t>
  </si>
  <si>
    <t>Velliv, Pension &amp; Livsforsikring A/S</t>
  </si>
  <si>
    <t>AkademikerPension - Akademikernes Pensionskasse</t>
  </si>
  <si>
    <t>LÆGERNES PENSION - pensionskassen for læger</t>
  </si>
  <si>
    <t>P+, Pensionskassen for Akademikere</t>
  </si>
  <si>
    <t>PENSIONSKASSEN FOR SOCIALRÅDGIVERE , SOCIALPÆDAGOGER OG KONTORPERSONALE</t>
  </si>
  <si>
    <t>Pensionskassen Arkitekter &amp; Designere</t>
  </si>
  <si>
    <t>Pensionskassen for Farmakonomer</t>
  </si>
  <si>
    <t>Pensionskassen for Jordbrugsakademikere og Dyrlæger</t>
  </si>
  <si>
    <t>Pensionskassen for Sundhedsfaglige</t>
  </si>
  <si>
    <t>Pensionskassen for Sygeplejersker og Lægesekretærer</t>
  </si>
  <si>
    <t>Pensionskassen for teknikum- og diplomingeniører</t>
  </si>
  <si>
    <t>Pædagogernes Pension - pensionskassen for pædagoger</t>
  </si>
  <si>
    <t>Pensionskasser</t>
  </si>
  <si>
    <t>SULINERMIK INUUSSUTISSARSIUTEQARTUT SORAARNERUSSUTISIAQALERNISSAMUT ANINGAASAATEQARFIAT, ARBEJDSTAGERNES PENSIONSKASSE</t>
  </si>
  <si>
    <t>Cerestar Scandinavia's Pensionskasse</t>
  </si>
  <si>
    <t>Danmarks Nationalbanks Pensionskasse under afvikling</t>
  </si>
  <si>
    <t>Danske Banks pensionskasse for førtidspensionister</t>
  </si>
  <si>
    <t>Ford Motor Company's Pensionskasse</t>
  </si>
  <si>
    <t>IBM Pensionsfond (pensionskasse)</t>
  </si>
  <si>
    <t>Kreditforeningen Danmarks Pensionsafviklingskasse</t>
  </si>
  <si>
    <t>Københavns Havns Pensionskasse</t>
  </si>
  <si>
    <t>Lodspensionskassen (Afviklingskasse)</t>
  </si>
  <si>
    <t>Nykredits Afviklingspensionskasse</t>
  </si>
  <si>
    <t>PENSIONSKASSEN FOR FUNKTIONÆRER ANSAT I ROSKILDE SPAREKASSE (AFVIKLINGSKASSE)</t>
  </si>
  <si>
    <t>Pensionsafviklingskassen for Købstædernes almindelige Brandforsikring</t>
  </si>
  <si>
    <t>Pensionskassen for Direktører i Sparekassen SDS (under afvikling)</t>
  </si>
  <si>
    <t>Pensionskassen for direktører i nogle med Sparekassen Bikuben fusionerede sparekasser</t>
  </si>
  <si>
    <t>Pensionskassen under Alm. Brand A/S (Pensionsafviklingskasse)</t>
  </si>
  <si>
    <t>SAS Pilot &amp; Navigatør Pensionskasse</t>
  </si>
  <si>
    <t>TDC Pensionskasse</t>
  </si>
  <si>
    <t>XEROX PENSIONSKASSE UNDER AFVIKLING</t>
  </si>
  <si>
    <t>Livsforsikringsselskaber: Statistisk materiale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</si>
</sst>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mm/dd/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6"/>
      <color rgb="FF990000"/>
      <name val="Constantia"/>
      <family val="1"/>
    </font>
    <font>
      <sz val="11"/>
      <color theme="1"/>
      <name val="Calibri"/>
      <family val="2"/>
    </font>
    <font>
      <sz val="8"/>
      <color rgb="FF990000"/>
      <name val="Wingdings"/>
    </font>
    <font>
      <sz val="10.5"/>
      <color rgb="FF000000"/>
      <name val="Arial"/>
      <family val="2"/>
    </font>
    <font>
      <u/>
      <sz val="11"/>
      <color rgb="FF990000"/>
      <name val="Calibri"/>
      <family val="2"/>
    </font>
    <font>
      <sz val="11"/>
      <color theme="4"/>
      <name val="Calibri"/>
      <family val="2"/>
      <scheme val="minor"/>
    </font>
    <font>
      <b/>
      <sz val="24"/>
      <color rgb="FF990000"/>
      <name val="Constantia"/>
      <family val="1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i/>
      <sz val="10"/>
      <color theme="1"/>
      <name val="Verdana"/>
      <family val="2"/>
    </font>
    <font>
      <b/>
      <sz val="18"/>
      <color theme="4"/>
      <name val="Constantia"/>
      <family val="1"/>
    </font>
    <font>
      <b/>
      <sz val="8"/>
      <color theme="1"/>
      <name val="Verdana"/>
      <family val="2"/>
    </font>
    <font>
      <i/>
      <sz val="8"/>
      <color theme="1"/>
      <name val="Verdana"/>
      <family val="2"/>
    </font>
    <font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Verdana"/>
      <family val="2"/>
    </font>
    <font>
      <b/>
      <sz val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77111117893"/>
      </bottom>
      <diagonal/>
    </border>
    <border>
      <left/>
      <right/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1" fillId="0" borderId="0" xfId="0" applyNumberFormat="1" applyFont="1"/>
    <xf numFmtId="1" fontId="1" fillId="0" borderId="0" xfId="0" applyNumberFormat="1" applyFont="1"/>
    <xf numFmtId="164" fontId="1" fillId="0" borderId="0" xfId="0" applyNumberFormat="1" applyFont="1"/>
    <xf numFmtId="165" fontId="2" fillId="2" borderId="0" xfId="0" applyNumberFormat="1" applyFont="1" applyFill="1"/>
    <xf numFmtId="165" fontId="3" fillId="2" borderId="0" xfId="0" applyNumberFormat="1" applyFont="1" applyFill="1"/>
    <xf numFmtId="165" fontId="4" fillId="2" borderId="0" xfId="0" applyNumberFormat="1" applyFont="1" applyFill="1" applyAlignment="1">
      <alignment horizontal="right" vertical="center"/>
    </xf>
    <xf numFmtId="165" fontId="5" fillId="2" borderId="0" xfId="0" applyNumberFormat="1" applyFont="1" applyFill="1"/>
    <xf numFmtId="165" fontId="6" fillId="3" borderId="0" xfId="0" applyNumberFormat="1" applyFont="1" applyFill="1"/>
    <xf numFmtId="165" fontId="7" fillId="3" borderId="0" xfId="0" applyNumberFormat="1" applyFont="1" applyFill="1"/>
    <xf numFmtId="165" fontId="3" fillId="4" borderId="0" xfId="0" applyNumberFormat="1" applyFont="1" applyFill="1"/>
    <xf numFmtId="165" fontId="8" fillId="4" borderId="0" xfId="0" applyNumberFormat="1" applyFont="1" applyFill="1"/>
    <xf numFmtId="165" fontId="9" fillId="3" borderId="1" xfId="0" applyNumberFormat="1" applyFont="1" applyFill="1" applyBorder="1" applyAlignment="1">
      <alignment horizontal="left" vertical="center"/>
    </xf>
    <xf numFmtId="165" fontId="1" fillId="5" borderId="0" xfId="0" applyNumberFormat="1" applyFont="1" applyFill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left" vertical="center"/>
    </xf>
    <xf numFmtId="165" fontId="10" fillId="3" borderId="1" xfId="0" applyNumberFormat="1" applyFont="1" applyFill="1" applyBorder="1" applyAlignment="1">
      <alignment horizontal="left" vertical="center" wrapText="1"/>
    </xf>
    <xf numFmtId="165" fontId="11" fillId="0" borderId="0" xfId="0" applyNumberFormat="1" applyFont="1" applyAlignment="1">
      <alignment horizontal="center" vertical="center"/>
    </xf>
    <xf numFmtId="165" fontId="9" fillId="5" borderId="0" xfId="0" applyNumberFormat="1" applyFont="1" applyFill="1" applyAlignment="1">
      <alignment horizontal="center" vertical="center"/>
    </xf>
    <xf numFmtId="165" fontId="3" fillId="7" borderId="5" xfId="0" applyNumberFormat="1" applyFont="1" applyFill="1" applyBorder="1" applyAlignment="1">
      <alignment horizontal="left" vertical="center" wrapText="1"/>
    </xf>
    <xf numFmtId="165" fontId="6" fillId="0" borderId="0" xfId="0" applyNumberFormat="1" applyFont="1"/>
    <xf numFmtId="165" fontId="1" fillId="0" borderId="1" xfId="0" applyNumberFormat="1" applyFont="1" applyBorder="1" applyAlignment="1">
      <alignment horizontal="center" vertical="center"/>
    </xf>
    <xf numFmtId="165" fontId="11" fillId="0" borderId="0" xfId="0" applyNumberFormat="1" applyFont="1" applyAlignment="1">
      <alignment horizontal="right" vertical="center" wrapText="1"/>
    </xf>
    <xf numFmtId="165" fontId="9" fillId="3" borderId="1" xfId="0" applyNumberFormat="1" applyFont="1" applyFill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wrapText="1"/>
    </xf>
    <xf numFmtId="165" fontId="9" fillId="3" borderId="7" xfId="0" applyNumberFormat="1" applyFont="1" applyFill="1" applyBorder="1" applyAlignment="1">
      <alignment horizontal="center" vertical="center" wrapText="1"/>
    </xf>
    <xf numFmtId="165" fontId="9" fillId="3" borderId="6" xfId="0" applyNumberFormat="1" applyFont="1" applyFill="1" applyBorder="1" applyAlignment="1">
      <alignment horizontal="left" vertical="center"/>
    </xf>
    <xf numFmtId="165" fontId="1" fillId="0" borderId="0" xfId="0" applyNumberFormat="1" applyFont="1"/>
    <xf numFmtId="165" fontId="1" fillId="0" borderId="0" xfId="0" applyNumberFormat="1" applyFont="1" applyAlignment="1">
      <alignment horizontal="center"/>
    </xf>
    <xf numFmtId="3" fontId="1" fillId="0" borderId="0" xfId="0" applyNumberFormat="1" applyFont="1"/>
    <xf numFmtId="165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2" fontId="10" fillId="3" borderId="1" xfId="0" applyNumberFormat="1" applyFont="1" applyFill="1" applyBorder="1" applyAlignment="1">
      <alignment horizontal="left" vertical="center" wrapText="1"/>
    </xf>
    <xf numFmtId="165" fontId="2" fillId="8" borderId="0" xfId="0" applyNumberFormat="1" applyFont="1" applyFill="1"/>
    <xf numFmtId="165" fontId="2" fillId="0" borderId="0" xfId="0" applyNumberFormat="1" applyFont="1"/>
    <xf numFmtId="3" fontId="13" fillId="8" borderId="0" xfId="0" applyNumberFormat="1" applyFont="1" applyFill="1"/>
    <xf numFmtId="3" fontId="13" fillId="0" borderId="0" xfId="0" applyNumberFormat="1" applyFont="1"/>
    <xf numFmtId="3" fontId="14" fillId="8" borderId="0" xfId="0" applyNumberFormat="1" applyFont="1" applyFill="1" applyAlignment="1">
      <alignment horizontal="center" wrapText="1"/>
    </xf>
    <xf numFmtId="3" fontId="14" fillId="0" borderId="0" xfId="0" applyNumberFormat="1" applyFont="1" applyAlignment="1">
      <alignment horizontal="center" wrapText="1"/>
    </xf>
    <xf numFmtId="3" fontId="15" fillId="8" borderId="0" xfId="0" applyNumberFormat="1" applyFont="1" applyFill="1" applyAlignment="1">
      <alignment wrapText="1"/>
    </xf>
    <xf numFmtId="3" fontId="15" fillId="0" borderId="0" xfId="0" applyNumberFormat="1" applyFont="1" applyAlignment="1">
      <alignment wrapText="1"/>
    </xf>
    <xf numFmtId="3" fontId="1" fillId="0" borderId="1" xfId="0" applyNumberFormat="1" applyFont="1" applyBorder="1" applyAlignment="1">
      <alignment horizontal="right" vertical="center" indent="5"/>
    </xf>
    <xf numFmtId="165" fontId="16" fillId="8" borderId="1" xfId="0" applyNumberFormat="1" applyFont="1" applyFill="1" applyBorder="1" applyAlignment="1">
      <alignment horizontal="center"/>
    </xf>
    <xf numFmtId="165" fontId="10" fillId="3" borderId="11" xfId="0" applyNumberFormat="1" applyFont="1" applyFill="1" applyBorder="1" applyAlignment="1">
      <alignment horizontal="left" vertical="center" wrapText="1"/>
    </xf>
    <xf numFmtId="165" fontId="9" fillId="3" borderId="11" xfId="0" applyNumberFormat="1" applyFont="1" applyFill="1" applyBorder="1" applyAlignment="1">
      <alignment horizontal="left" vertical="center" wrapText="1"/>
    </xf>
    <xf numFmtId="165" fontId="10" fillId="3" borderId="11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Alignment="1">
      <alignment horizontal="left" vertical="center" wrapText="1"/>
    </xf>
    <xf numFmtId="165" fontId="12" fillId="6" borderId="11" xfId="0" applyNumberFormat="1" applyFont="1" applyFill="1" applyBorder="1" applyAlignment="1">
      <alignment vertical="center" wrapText="1"/>
    </xf>
    <xf numFmtId="165" fontId="12" fillId="6" borderId="12" xfId="0" applyNumberFormat="1" applyFont="1" applyFill="1" applyBorder="1" applyAlignment="1">
      <alignment vertical="center" wrapText="1"/>
    </xf>
    <xf numFmtId="49" fontId="1" fillId="0" borderId="0" xfId="0" applyNumberFormat="1" applyFont="1" applyAlignment="1">
      <alignment horizontal="left"/>
    </xf>
    <xf numFmtId="1" fontId="9" fillId="3" borderId="11" xfId="0" applyNumberFormat="1" applyFont="1" applyFill="1" applyBorder="1" applyAlignment="1">
      <alignment horizontal="left" vertical="center" wrapText="1"/>
    </xf>
    <xf numFmtId="1" fontId="9" fillId="3" borderId="11" xfId="0" applyNumberFormat="1" applyFont="1" applyFill="1" applyBorder="1" applyAlignment="1">
      <alignment vertical="center" wrapText="1"/>
    </xf>
    <xf numFmtId="165" fontId="12" fillId="6" borderId="2" xfId="0" applyNumberFormat="1" applyFont="1" applyFill="1" applyBorder="1" applyAlignment="1">
      <alignment horizontal="left" vertical="center"/>
    </xf>
    <xf numFmtId="165" fontId="12" fillId="6" borderId="3" xfId="0" applyNumberFormat="1" applyFont="1" applyFill="1" applyBorder="1" applyAlignment="1">
      <alignment horizontal="left" vertical="center"/>
    </xf>
    <xf numFmtId="165" fontId="12" fillId="6" borderId="4" xfId="0" applyNumberFormat="1" applyFont="1" applyFill="1" applyBorder="1" applyAlignment="1">
      <alignment horizontal="left" vertical="center"/>
    </xf>
    <xf numFmtId="165" fontId="3" fillId="7" borderId="5" xfId="0" applyNumberFormat="1" applyFont="1" applyFill="1" applyBorder="1" applyAlignment="1">
      <alignment horizontal="left" vertical="center" wrapText="1"/>
    </xf>
    <xf numFmtId="165" fontId="6" fillId="0" borderId="0" xfId="0" applyNumberFormat="1" applyFont="1"/>
    <xf numFmtId="165" fontId="12" fillId="6" borderId="6" xfId="0" applyNumberFormat="1" applyFont="1" applyFill="1" applyBorder="1" applyAlignment="1">
      <alignment horizontal="left" vertical="center"/>
    </xf>
    <xf numFmtId="165" fontId="12" fillId="6" borderId="7" xfId="0" applyNumberFormat="1" applyFont="1" applyFill="1" applyBorder="1" applyAlignment="1">
      <alignment horizontal="left" vertical="center"/>
    </xf>
    <xf numFmtId="165" fontId="12" fillId="6" borderId="8" xfId="0" applyNumberFormat="1" applyFont="1" applyFill="1" applyBorder="1" applyAlignment="1">
      <alignment horizontal="left" vertical="center"/>
    </xf>
    <xf numFmtId="165" fontId="3" fillId="7" borderId="9" xfId="0" applyNumberFormat="1" applyFont="1" applyFill="1" applyBorder="1" applyAlignment="1">
      <alignment horizontal="left" vertical="center" wrapText="1"/>
    </xf>
    <xf numFmtId="165" fontId="3" fillId="7" borderId="7" xfId="0" applyNumberFormat="1" applyFont="1" applyFill="1" applyBorder="1" applyAlignment="1">
      <alignment horizontal="left" vertical="center" wrapText="1"/>
    </xf>
    <xf numFmtId="165" fontId="3" fillId="7" borderId="10" xfId="0" applyNumberFormat="1" applyFont="1" applyFill="1" applyBorder="1" applyAlignment="1">
      <alignment horizontal="left" vertical="center" wrapText="1"/>
    </xf>
    <xf numFmtId="165" fontId="12" fillId="6" borderId="11" xfId="0" applyNumberFormat="1" applyFont="1" applyFill="1" applyBorder="1" applyAlignment="1">
      <alignment horizontal="left" vertical="center" wrapText="1"/>
    </xf>
    <xf numFmtId="165" fontId="12" fillId="6" borderId="12" xfId="0" applyNumberFormat="1" applyFont="1" applyFill="1" applyBorder="1" applyAlignment="1">
      <alignment horizontal="left" vertical="center" wrapText="1"/>
    </xf>
    <xf numFmtId="165" fontId="12" fillId="6" borderId="1" xfId="0" applyNumberFormat="1" applyFont="1" applyFill="1" applyBorder="1" applyAlignment="1">
      <alignment horizontal="left" vertical="center" wrapText="1"/>
    </xf>
    <xf numFmtId="165" fontId="12" fillId="6" borderId="1" xfId="0" applyNumberFormat="1" applyFont="1" applyFill="1" applyBorder="1" applyAlignment="1">
      <alignment horizontal="left" vertical="center"/>
    </xf>
    <xf numFmtId="165" fontId="1" fillId="0" borderId="0" xfId="0" applyNumberFormat="1" applyFont="1"/>
    <xf numFmtId="165" fontId="12" fillId="6" borderId="2" xfId="0" applyNumberFormat="1" applyFont="1" applyFill="1" applyBorder="1" applyAlignment="1">
      <alignment horizontal="left" vertical="center" wrapText="1"/>
    </xf>
    <xf numFmtId="165" fontId="12" fillId="6" borderId="3" xfId="0" applyNumberFormat="1" applyFont="1" applyFill="1" applyBorder="1" applyAlignment="1">
      <alignment horizontal="left" vertical="center" wrapText="1"/>
    </xf>
    <xf numFmtId="165" fontId="12" fillId="6" borderId="4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165" fontId="12" fillId="6" borderId="13" xfId="0" applyNumberFormat="1" applyFont="1" applyFill="1" applyBorder="1" applyAlignment="1">
      <alignment horizontal="left" vertical="center" wrapText="1"/>
    </xf>
    <xf numFmtId="165" fontId="12" fillId="6" borderId="0" xfId="0" applyNumberFormat="1" applyFont="1" applyFill="1" applyAlignment="1">
      <alignment horizontal="left" vertical="center" wrapText="1"/>
    </xf>
    <xf numFmtId="165" fontId="16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1381125</xdr:colOff>
      <xdr:row>0</xdr:row>
      <xdr:rowOff>85725</xdr:rowOff>
    </xdr:from>
    <xdr:to>
      <xdr:col>3</xdr:col>
      <xdr:colOff>3305175</xdr:colOff>
      <xdr:row>3</xdr:row>
      <xdr:rowOff>171450</xdr:rowOff>
    </xdr:to>
    <xdr:pic>
      <xdr:nvPicPr>
        <xdr:cNvPr id="2" name="Billede 1" descr="FT-log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85725"/>
          <a:ext cx="1924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695325</xdr:colOff>
      <xdr:row>1</xdr:row>
      <xdr:rowOff>180975</xdr:rowOff>
    </xdr:to>
    <xdr:pic>
      <xdr:nvPicPr>
        <xdr:cNvPr id="16385" name="CH">
          <a:extLst>
            <a:ext uri="{FF2B5EF4-FFF2-40B4-BE49-F238E27FC236}">
              <a16:creationId xmlns:a16="http://schemas.microsoft.com/office/drawing/2014/main" id="{64FEBD82-887D-BA07-E94A-5B7090FCB0DB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1047750</xdr:colOff>
      <xdr:row>1</xdr:row>
      <xdr:rowOff>180975</xdr:rowOff>
    </xdr:to>
    <xdr:pic>
      <xdr:nvPicPr>
        <xdr:cNvPr id="17409" name="CH">
          <a:extLst>
            <a:ext uri="{FF2B5EF4-FFF2-40B4-BE49-F238E27FC236}">
              <a16:creationId xmlns:a16="http://schemas.microsoft.com/office/drawing/2014/main" id="{8E0643BF-BD61-3A83-31F7-D55D57D6115B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30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514350</xdr:colOff>
      <xdr:row>1</xdr:row>
      <xdr:rowOff>180975</xdr:rowOff>
    </xdr:to>
    <xdr:pic>
      <xdr:nvPicPr>
        <xdr:cNvPr id="18433" name="CH">
          <a:extLst>
            <a:ext uri="{FF2B5EF4-FFF2-40B4-BE49-F238E27FC236}">
              <a16:creationId xmlns:a16="http://schemas.microsoft.com/office/drawing/2014/main" id="{30669E75-0633-6268-0D97-46D8DE45D55F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952500</xdr:colOff>
      <xdr:row>1</xdr:row>
      <xdr:rowOff>180975</xdr:rowOff>
    </xdr:to>
    <xdr:pic>
      <xdr:nvPicPr>
        <xdr:cNvPr id="19457" name="CH">
          <a:extLst>
            <a:ext uri="{FF2B5EF4-FFF2-40B4-BE49-F238E27FC236}">
              <a16:creationId xmlns:a16="http://schemas.microsoft.com/office/drawing/2014/main" id="{BA5A6D6E-0255-2A0F-5C89-9C1374328883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668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876300</xdr:colOff>
      <xdr:row>1</xdr:row>
      <xdr:rowOff>180975</xdr:rowOff>
    </xdr:to>
    <xdr:pic>
      <xdr:nvPicPr>
        <xdr:cNvPr id="20481" name="CH">
          <a:extLst>
            <a:ext uri="{FF2B5EF4-FFF2-40B4-BE49-F238E27FC236}">
              <a16:creationId xmlns:a16="http://schemas.microsoft.com/office/drawing/2014/main" id="{48D0C503-DBC1-A9AD-D669-D754A00BAF1A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49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895350</xdr:colOff>
      <xdr:row>1</xdr:row>
      <xdr:rowOff>180975</xdr:rowOff>
    </xdr:to>
    <xdr:pic>
      <xdr:nvPicPr>
        <xdr:cNvPr id="21505" name="CH">
          <a:extLst>
            <a:ext uri="{FF2B5EF4-FFF2-40B4-BE49-F238E27FC236}">
              <a16:creationId xmlns:a16="http://schemas.microsoft.com/office/drawing/2014/main" id="{6D7F9138-649B-41D4-6373-80DC095E007C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049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752475</xdr:colOff>
      <xdr:row>1</xdr:row>
      <xdr:rowOff>180975</xdr:rowOff>
    </xdr:to>
    <xdr:pic>
      <xdr:nvPicPr>
        <xdr:cNvPr id="22529" name="CH">
          <a:extLst>
            <a:ext uri="{FF2B5EF4-FFF2-40B4-BE49-F238E27FC236}">
              <a16:creationId xmlns:a16="http://schemas.microsoft.com/office/drawing/2014/main" id="{A2567873-8983-D909-3CA7-650A4A6C5E7A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276225</xdr:colOff>
      <xdr:row>1</xdr:row>
      <xdr:rowOff>180975</xdr:rowOff>
    </xdr:to>
    <xdr:pic>
      <xdr:nvPicPr>
        <xdr:cNvPr id="23553" name="CH">
          <a:extLst>
            <a:ext uri="{FF2B5EF4-FFF2-40B4-BE49-F238E27FC236}">
              <a16:creationId xmlns:a16="http://schemas.microsoft.com/office/drawing/2014/main" id="{39F6861E-9F50-EAB4-2E67-27084FDCD38B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62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952500</xdr:colOff>
      <xdr:row>1</xdr:row>
      <xdr:rowOff>180975</xdr:rowOff>
    </xdr:to>
    <xdr:pic>
      <xdr:nvPicPr>
        <xdr:cNvPr id="24577" name="CH">
          <a:extLst>
            <a:ext uri="{FF2B5EF4-FFF2-40B4-BE49-F238E27FC236}">
              <a16:creationId xmlns:a16="http://schemas.microsoft.com/office/drawing/2014/main" id="{3D2BA8C9-423A-FB45-C91C-DE976A122813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657225</xdr:colOff>
      <xdr:row>1</xdr:row>
      <xdr:rowOff>180975</xdr:rowOff>
    </xdr:to>
    <xdr:pic>
      <xdr:nvPicPr>
        <xdr:cNvPr id="25601" name="CH">
          <a:extLst>
            <a:ext uri="{FF2B5EF4-FFF2-40B4-BE49-F238E27FC236}">
              <a16:creationId xmlns:a16="http://schemas.microsoft.com/office/drawing/2014/main" id="{5F89B379-3F99-B793-2693-1ED84D845A6F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06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295275</xdr:colOff>
      <xdr:row>1</xdr:row>
      <xdr:rowOff>180975</xdr:rowOff>
    </xdr:to>
    <xdr:pic>
      <xdr:nvPicPr>
        <xdr:cNvPr id="6145" name="CH">
          <a:extLst>
            <a:ext uri="{FF2B5EF4-FFF2-40B4-BE49-F238E27FC236}">
              <a16:creationId xmlns:a16="http://schemas.microsoft.com/office/drawing/2014/main" id="{1D4EB4F3-404B-8039-220A-B75FCACFBD36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800100</xdr:colOff>
      <xdr:row>1</xdr:row>
      <xdr:rowOff>180975</xdr:rowOff>
    </xdr:to>
    <xdr:pic>
      <xdr:nvPicPr>
        <xdr:cNvPr id="27649" name="CH">
          <a:extLst>
            <a:ext uri="{FF2B5EF4-FFF2-40B4-BE49-F238E27FC236}">
              <a16:creationId xmlns:a16="http://schemas.microsoft.com/office/drawing/2014/main" id="{6C585F6F-A758-DA48-C402-5D9A2B3ADDCC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96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657225</xdr:colOff>
      <xdr:row>1</xdr:row>
      <xdr:rowOff>180975</xdr:rowOff>
    </xdr:to>
    <xdr:pic>
      <xdr:nvPicPr>
        <xdr:cNvPr id="28673" name="CH">
          <a:extLst>
            <a:ext uri="{FF2B5EF4-FFF2-40B4-BE49-F238E27FC236}">
              <a16:creationId xmlns:a16="http://schemas.microsoft.com/office/drawing/2014/main" id="{6A804C12-4CAE-DD94-6FA5-727788640C49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2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590550</xdr:colOff>
      <xdr:row>1</xdr:row>
      <xdr:rowOff>180975</xdr:rowOff>
    </xdr:to>
    <xdr:pic>
      <xdr:nvPicPr>
        <xdr:cNvPr id="29697" name="CH">
          <a:extLst>
            <a:ext uri="{FF2B5EF4-FFF2-40B4-BE49-F238E27FC236}">
              <a16:creationId xmlns:a16="http://schemas.microsoft.com/office/drawing/2014/main" id="{FA65D51B-6C52-0C46-4E18-F7D028F1801D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05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514350</xdr:colOff>
      <xdr:row>1</xdr:row>
      <xdr:rowOff>180975</xdr:rowOff>
    </xdr:to>
    <xdr:pic>
      <xdr:nvPicPr>
        <xdr:cNvPr id="31745" name="CH">
          <a:extLst>
            <a:ext uri="{FF2B5EF4-FFF2-40B4-BE49-F238E27FC236}">
              <a16:creationId xmlns:a16="http://schemas.microsoft.com/office/drawing/2014/main" id="{B293CAA1-6495-9BE6-7CEE-72EB702CEC59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1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828675</xdr:colOff>
      <xdr:row>1</xdr:row>
      <xdr:rowOff>180975</xdr:rowOff>
    </xdr:to>
    <xdr:pic>
      <xdr:nvPicPr>
        <xdr:cNvPr id="32769" name="CH">
          <a:extLst>
            <a:ext uri="{FF2B5EF4-FFF2-40B4-BE49-F238E27FC236}">
              <a16:creationId xmlns:a16="http://schemas.microsoft.com/office/drawing/2014/main" id="{A563C3EB-A5A7-5411-3F5F-A0B74FD0AD8E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39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666750</xdr:colOff>
      <xdr:row>1</xdr:row>
      <xdr:rowOff>180975</xdr:rowOff>
    </xdr:to>
    <xdr:pic>
      <xdr:nvPicPr>
        <xdr:cNvPr id="49153" name="CH">
          <a:extLst>
            <a:ext uri="{FF2B5EF4-FFF2-40B4-BE49-F238E27FC236}">
              <a16:creationId xmlns:a16="http://schemas.microsoft.com/office/drawing/2014/main" id="{8763BF19-E73C-DE24-868A-1C8FFE17FE92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609600</xdr:colOff>
      <xdr:row>1</xdr:row>
      <xdr:rowOff>180975</xdr:rowOff>
    </xdr:to>
    <xdr:pic>
      <xdr:nvPicPr>
        <xdr:cNvPr id="50177" name="CH">
          <a:extLst>
            <a:ext uri="{FF2B5EF4-FFF2-40B4-BE49-F238E27FC236}">
              <a16:creationId xmlns:a16="http://schemas.microsoft.com/office/drawing/2014/main" id="{2D9AEE15-FEB2-718C-D429-DF72E2DCA6C4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668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923925</xdr:colOff>
      <xdr:row>1</xdr:row>
      <xdr:rowOff>180975</xdr:rowOff>
    </xdr:to>
    <xdr:pic>
      <xdr:nvPicPr>
        <xdr:cNvPr id="34817" name="CH">
          <a:extLst>
            <a:ext uri="{FF2B5EF4-FFF2-40B4-BE49-F238E27FC236}">
              <a16:creationId xmlns:a16="http://schemas.microsoft.com/office/drawing/2014/main" id="{0D08C04A-2213-991B-4DE0-A56573025B5F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647700</xdr:colOff>
      <xdr:row>1</xdr:row>
      <xdr:rowOff>180975</xdr:rowOff>
    </xdr:to>
    <xdr:pic>
      <xdr:nvPicPr>
        <xdr:cNvPr id="52225" name="CH">
          <a:extLst>
            <a:ext uri="{FF2B5EF4-FFF2-40B4-BE49-F238E27FC236}">
              <a16:creationId xmlns:a16="http://schemas.microsoft.com/office/drawing/2014/main" id="{EC23C747-DE48-A707-B762-F0E1EC825AFA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49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1152525</xdr:colOff>
      <xdr:row>1</xdr:row>
      <xdr:rowOff>180975</xdr:rowOff>
    </xdr:to>
    <xdr:pic>
      <xdr:nvPicPr>
        <xdr:cNvPr id="45057" name="CH">
          <a:extLst>
            <a:ext uri="{FF2B5EF4-FFF2-40B4-BE49-F238E27FC236}">
              <a16:creationId xmlns:a16="http://schemas.microsoft.com/office/drawing/2014/main" id="{D8494EB0-3CCA-7CEC-E71D-2F3834E1D042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637931</xdr:colOff>
      <xdr:row>2</xdr:row>
      <xdr:rowOff>47625</xdr:rowOff>
    </xdr:to>
    <xdr:pic>
      <xdr:nvPicPr>
        <xdr:cNvPr id="1025" name="CH">
          <a:extLst>
            <a:ext uri="{FF2B5EF4-FFF2-40B4-BE49-F238E27FC236}">
              <a16:creationId xmlns:a16="http://schemas.microsoft.com/office/drawing/2014/main" id="{027F74B2-37FA-F5F1-C653-D0B41FDE35D3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231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733425</xdr:colOff>
      <xdr:row>1</xdr:row>
      <xdr:rowOff>180975</xdr:rowOff>
    </xdr:to>
    <xdr:pic>
      <xdr:nvPicPr>
        <xdr:cNvPr id="9217" name="CH">
          <a:extLst>
            <a:ext uri="{FF2B5EF4-FFF2-40B4-BE49-F238E27FC236}">
              <a16:creationId xmlns:a16="http://schemas.microsoft.com/office/drawing/2014/main" id="{85AFF9F9-EBFB-6F7B-05A9-87ACD9F126E8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638175</xdr:colOff>
      <xdr:row>1</xdr:row>
      <xdr:rowOff>180975</xdr:rowOff>
    </xdr:to>
    <xdr:pic>
      <xdr:nvPicPr>
        <xdr:cNvPr id="10241" name="CH">
          <a:extLst>
            <a:ext uri="{FF2B5EF4-FFF2-40B4-BE49-F238E27FC236}">
              <a16:creationId xmlns:a16="http://schemas.microsoft.com/office/drawing/2014/main" id="{6D5A434E-2F0F-8F7E-6B13-69F2A9DFD70F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800100</xdr:colOff>
      <xdr:row>1</xdr:row>
      <xdr:rowOff>180975</xdr:rowOff>
    </xdr:to>
    <xdr:pic>
      <xdr:nvPicPr>
        <xdr:cNvPr id="11265" name="CH">
          <a:extLst>
            <a:ext uri="{FF2B5EF4-FFF2-40B4-BE49-F238E27FC236}">
              <a16:creationId xmlns:a16="http://schemas.microsoft.com/office/drawing/2014/main" id="{6A43A059-9E9A-2338-CA85-EDB400C60EBD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01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695325</xdr:colOff>
      <xdr:row>1</xdr:row>
      <xdr:rowOff>180975</xdr:rowOff>
    </xdr:to>
    <xdr:pic>
      <xdr:nvPicPr>
        <xdr:cNvPr id="12289" name="CH">
          <a:extLst>
            <a:ext uri="{FF2B5EF4-FFF2-40B4-BE49-F238E27FC236}">
              <a16:creationId xmlns:a16="http://schemas.microsoft.com/office/drawing/2014/main" id="{BFC4EC15-3426-E4AB-4DF8-F3558322FB4B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647700</xdr:colOff>
      <xdr:row>1</xdr:row>
      <xdr:rowOff>180975</xdr:rowOff>
    </xdr:to>
    <xdr:pic>
      <xdr:nvPicPr>
        <xdr:cNvPr id="13313" name="CH">
          <a:extLst>
            <a:ext uri="{FF2B5EF4-FFF2-40B4-BE49-F238E27FC236}">
              <a16:creationId xmlns:a16="http://schemas.microsoft.com/office/drawing/2014/main" id="{B5652AC6-F908-59B2-AC35-41BDA04CADC4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72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352425</xdr:colOff>
      <xdr:row>1</xdr:row>
      <xdr:rowOff>180975</xdr:rowOff>
    </xdr:to>
    <xdr:pic>
      <xdr:nvPicPr>
        <xdr:cNvPr id="14337" name="CH">
          <a:extLst>
            <a:ext uri="{FF2B5EF4-FFF2-40B4-BE49-F238E27FC236}">
              <a16:creationId xmlns:a16="http://schemas.microsoft.com/office/drawing/2014/main" id="{0BB07BB8-FDDC-200E-306A-52D6FB48977F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24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R3"/>
  <sheetViews>
    <sheetView topLeftCell="HE1" workbookViewId="0">
      <selection activeCell="HL1" sqref="HL1"/>
    </sheetView>
  </sheetViews>
  <sheetFormatPr defaultColWidth="11.42578125" defaultRowHeight="15"/>
  <cols>
    <col min="1" max="1" width="27.5703125" customWidth="1"/>
    <col min="2" max="2" width="10.42578125" customWidth="1"/>
    <col min="3" max="3" width="21.28515625" customWidth="1"/>
    <col min="4" max="4" width="20.28515625" customWidth="1"/>
    <col min="5" max="5" width="21.28515625" customWidth="1"/>
    <col min="6" max="6" width="20.28515625" customWidth="1"/>
    <col min="7" max="7" width="19.7109375" customWidth="1"/>
    <col min="8" max="9" width="20.28515625" customWidth="1"/>
    <col min="10" max="10" width="20.7109375" customWidth="1"/>
    <col min="11" max="12" width="20" customWidth="1"/>
    <col min="13" max="13" width="21.28515625" customWidth="1"/>
    <col min="14" max="14" width="21" customWidth="1"/>
    <col min="15" max="15" width="22.140625" customWidth="1"/>
    <col min="16" max="16" width="17.7109375" customWidth="1"/>
    <col min="17" max="18" width="22.140625" customWidth="1"/>
    <col min="19" max="19" width="18.7109375" customWidth="1"/>
    <col min="20" max="20" width="22.140625" customWidth="1"/>
    <col min="21" max="21" width="20.28515625" customWidth="1"/>
    <col min="22" max="22" width="21.28515625" customWidth="1"/>
    <col min="23" max="24" width="20" customWidth="1"/>
    <col min="25" max="25" width="21.28515625" customWidth="1"/>
    <col min="26" max="26" width="19.5703125" customWidth="1"/>
    <col min="27" max="27" width="20.28515625" customWidth="1"/>
    <col min="28" max="28" width="21.5703125" customWidth="1"/>
    <col min="29" max="29" width="19.7109375" customWidth="1"/>
    <col min="30" max="31" width="20.5703125" customWidth="1"/>
    <col min="32" max="32" width="21.28515625" customWidth="1"/>
    <col min="33" max="33" width="22.5703125" customWidth="1"/>
    <col min="34" max="34" width="16.7109375" customWidth="1"/>
    <col min="35" max="36" width="20.28515625" customWidth="1"/>
    <col min="37" max="38" width="21.5703125" customWidth="1"/>
    <col min="39" max="39" width="20.28515625" customWidth="1"/>
    <col min="40" max="40" width="19.5703125" customWidth="1"/>
    <col min="41" max="41" width="20.28515625" customWidth="1"/>
    <col min="42" max="42" width="19.28515625" customWidth="1"/>
    <col min="43" max="43" width="19.140625" customWidth="1"/>
    <col min="44" max="44" width="20" customWidth="1"/>
    <col min="45" max="46" width="21.28515625" customWidth="1"/>
    <col min="47" max="47" width="19.7109375" customWidth="1"/>
    <col min="48" max="48" width="19.5703125" customWidth="1"/>
    <col min="49" max="49" width="20" customWidth="1"/>
    <col min="50" max="50" width="19.7109375" customWidth="1"/>
    <col min="51" max="51" width="18.7109375" customWidth="1"/>
    <col min="52" max="52" width="18.5703125" customWidth="1"/>
    <col min="53" max="53" width="20.28515625" customWidth="1"/>
    <col min="54" max="54" width="18.5703125" customWidth="1"/>
    <col min="55" max="55" width="20.28515625" customWidth="1"/>
    <col min="56" max="56" width="18.7109375" customWidth="1"/>
    <col min="57" max="57" width="19.7109375" customWidth="1"/>
    <col min="58" max="58" width="20.5703125" customWidth="1"/>
    <col min="59" max="60" width="19.5703125" customWidth="1"/>
    <col min="61" max="62" width="21.28515625" customWidth="1"/>
    <col min="63" max="63" width="21.5703125" customWidth="1"/>
    <col min="64" max="64" width="23.28515625" customWidth="1"/>
    <col min="65" max="65" width="20.5703125" customWidth="1"/>
    <col min="66" max="66" width="21.28515625" customWidth="1"/>
    <col min="67" max="67" width="21.5703125" customWidth="1"/>
    <col min="68" max="68" width="20.28515625" customWidth="1"/>
    <col min="69" max="69" width="23.28515625" customWidth="1"/>
    <col min="70" max="70" width="21.5703125" customWidth="1"/>
    <col min="71" max="72" width="23" customWidth="1"/>
    <col min="73" max="73" width="19.5703125" customWidth="1"/>
    <col min="74" max="74" width="23.28515625" customWidth="1"/>
    <col min="75" max="75" width="19.28515625" customWidth="1"/>
    <col min="76" max="76" width="21.5703125" customWidth="1"/>
    <col min="77" max="77" width="19.5703125" customWidth="1"/>
    <col min="78" max="79" width="21.5703125" customWidth="1"/>
    <col min="80" max="80" width="20.28515625" customWidth="1"/>
    <col min="81" max="81" width="19.5703125" customWidth="1"/>
    <col min="82" max="82" width="19.28515625" customWidth="1"/>
    <col min="83" max="83" width="20.28515625" customWidth="1"/>
    <col min="84" max="84" width="19.5703125" customWidth="1"/>
    <col min="85" max="85" width="20.5703125" customWidth="1"/>
    <col min="86" max="86" width="21.5703125" customWidth="1"/>
    <col min="87" max="88" width="20.5703125" customWidth="1"/>
    <col min="89" max="89" width="23" customWidth="1"/>
    <col min="90" max="90" width="21.5703125" customWidth="1"/>
    <col min="91" max="91" width="16.7109375" customWidth="1"/>
    <col min="92" max="93" width="21.5703125" customWidth="1"/>
    <col min="94" max="94" width="20.28515625" customWidth="1"/>
    <col min="95" max="95" width="23.28515625" customWidth="1"/>
    <col min="96" max="97" width="20.28515625" customWidth="1"/>
    <col min="98" max="98" width="21.5703125" customWidth="1"/>
    <col min="99" max="99" width="20.5703125" customWidth="1"/>
    <col min="100" max="100" width="21.5703125" customWidth="1"/>
    <col min="101" max="101" width="21.28515625" customWidth="1"/>
    <col min="102" max="104" width="23" customWidth="1"/>
    <col min="105" max="105" width="20.5703125" customWidth="1"/>
    <col min="106" max="106" width="20.28515625" customWidth="1"/>
    <col min="107" max="107" width="21.5703125" customWidth="1"/>
    <col min="108" max="108" width="20.5703125" customWidth="1"/>
    <col min="109" max="109" width="23.28515625" customWidth="1"/>
    <col min="110" max="114" width="19.5703125" customWidth="1"/>
    <col min="115" max="115" width="20.28515625" customWidth="1"/>
    <col min="116" max="116" width="20.140625" customWidth="1"/>
    <col min="117" max="117" width="20.5703125" customWidth="1"/>
    <col min="118" max="119" width="21.28515625" customWidth="1"/>
    <col min="120" max="120" width="19.5703125" customWidth="1"/>
    <col min="121" max="121" width="23" customWidth="1"/>
    <col min="122" max="123" width="20.5703125" customWidth="1"/>
    <col min="124" max="124" width="21.5703125" customWidth="1"/>
    <col min="125" max="125" width="19.28515625" customWidth="1"/>
    <col min="126" max="126" width="18" customWidth="1"/>
    <col min="127" max="127" width="20.28515625" customWidth="1"/>
    <col min="128" max="128" width="14.28515625" customWidth="1"/>
    <col min="129" max="129" width="15.7109375" customWidth="1"/>
    <col min="130" max="130" width="18" customWidth="1"/>
    <col min="131" max="131" width="20.5703125" customWidth="1"/>
    <col min="132" max="132" width="18" customWidth="1"/>
    <col min="133" max="133" width="17.7109375" customWidth="1"/>
    <col min="134" max="134" width="15.7109375" customWidth="1"/>
    <col min="135" max="135" width="18" customWidth="1"/>
    <col min="136" max="136" width="16.7109375" customWidth="1"/>
    <col min="137" max="137" width="16.5703125" customWidth="1"/>
    <col min="138" max="139" width="16.7109375" customWidth="1"/>
    <col min="140" max="140" width="20.28515625" customWidth="1"/>
    <col min="141" max="141" width="17.5703125" customWidth="1"/>
    <col min="142" max="142" width="19.5703125" customWidth="1"/>
    <col min="143" max="143" width="20.28515625" customWidth="1"/>
    <col min="144" max="144" width="18" customWidth="1"/>
    <col min="145" max="145" width="21.28515625" customWidth="1"/>
    <col min="146" max="146" width="20.28515625" customWidth="1"/>
    <col min="147" max="147" width="19.28515625" customWidth="1"/>
    <col min="148" max="148" width="20.5703125" customWidth="1"/>
    <col min="149" max="149" width="15.7109375" customWidth="1"/>
    <col min="150" max="150" width="19.5703125" customWidth="1"/>
    <col min="151" max="151" width="18" customWidth="1"/>
    <col min="152" max="152" width="19.5703125" customWidth="1"/>
    <col min="153" max="153" width="15.7109375" customWidth="1"/>
    <col min="154" max="154" width="16.7109375" customWidth="1"/>
    <col min="155" max="155" width="19.28515625" customWidth="1"/>
    <col min="156" max="156" width="21.28515625" customWidth="1"/>
    <col min="157" max="158" width="20.140625" customWidth="1"/>
    <col min="159" max="159" width="18.28515625" customWidth="1"/>
    <col min="160" max="160" width="20.28515625" customWidth="1"/>
    <col min="161" max="161" width="18.7109375" customWidth="1"/>
    <col min="162" max="162" width="20.28515625" customWidth="1"/>
    <col min="163" max="163" width="20.140625" customWidth="1"/>
    <col min="164" max="164" width="18.7109375" customWidth="1"/>
    <col min="165" max="165" width="20.28515625" customWidth="1"/>
    <col min="166" max="166" width="21.28515625" customWidth="1"/>
    <col min="167" max="167" width="17.5703125" customWidth="1"/>
    <col min="168" max="168" width="21.28515625" customWidth="1"/>
    <col min="169" max="169" width="21.140625" customWidth="1"/>
    <col min="170" max="170" width="18.7109375" customWidth="1"/>
    <col min="171" max="171" width="20.28515625" customWidth="1"/>
    <col min="172" max="173" width="21.28515625" customWidth="1"/>
    <col min="174" max="175" width="18.7109375" customWidth="1"/>
    <col min="176" max="178" width="17.5703125" customWidth="1"/>
    <col min="179" max="179" width="18.28515625" customWidth="1"/>
    <col min="180" max="180" width="17.5703125" customWidth="1"/>
    <col min="181" max="181" width="20.28515625" customWidth="1"/>
    <col min="182" max="182" width="18.7109375" customWidth="1"/>
    <col min="183" max="184" width="21.140625" customWidth="1"/>
    <col min="185" max="185" width="20.140625" customWidth="1"/>
    <col min="186" max="186" width="22" customWidth="1"/>
    <col min="187" max="188" width="21.28515625" customWidth="1"/>
    <col min="189" max="189" width="13.7109375" customWidth="1"/>
    <col min="190" max="191" width="20.28515625" customWidth="1"/>
    <col min="192" max="192" width="22" customWidth="1"/>
    <col min="193" max="193" width="20.5703125" customWidth="1"/>
    <col min="194" max="194" width="20.140625" customWidth="1"/>
    <col min="195" max="196" width="20.5703125" customWidth="1"/>
    <col min="197" max="197" width="19.28515625" customWidth="1"/>
    <col min="198" max="198" width="19.5703125" customWidth="1"/>
    <col min="199" max="199" width="20.28515625" customWidth="1"/>
    <col min="200" max="200" width="20.5703125" customWidth="1"/>
    <col min="201" max="201" width="20.140625" customWidth="1"/>
    <col min="202" max="202" width="20.5703125" customWidth="1"/>
    <col min="203" max="204" width="20.7109375" customWidth="1"/>
    <col min="205" max="205" width="20" customWidth="1"/>
    <col min="206" max="206" width="20.5703125" customWidth="1"/>
    <col min="207" max="207" width="20" customWidth="1"/>
    <col min="208" max="209" width="20.7109375" customWidth="1"/>
    <col min="210" max="210" width="19.140625" customWidth="1"/>
    <col min="211" max="212" width="20.28515625" customWidth="1"/>
    <col min="213" max="213" width="19.7109375" customWidth="1"/>
    <col min="214" max="215" width="19.28515625" customWidth="1"/>
    <col min="216" max="216" width="16.5703125" customWidth="1"/>
    <col min="217" max="217" width="15.7109375" customWidth="1"/>
    <col min="218" max="218" width="16.5703125" customWidth="1"/>
    <col min="219" max="219" width="15.140625" customWidth="1"/>
    <col min="220" max="220" width="20.5703125" customWidth="1"/>
    <col min="221" max="227" width="21.5703125" customWidth="1"/>
    <col min="228" max="228" width="21.28515625" customWidth="1"/>
    <col min="229" max="229" width="20.5703125" customWidth="1"/>
    <col min="230" max="235" width="21.5703125" customWidth="1"/>
    <col min="236" max="236" width="21.28515625" customWidth="1"/>
    <col min="237" max="238" width="21.5703125" customWidth="1"/>
    <col min="239" max="239" width="20.5703125" customWidth="1"/>
    <col min="240" max="240" width="21.28515625" customWidth="1"/>
    <col min="241" max="241" width="19.5703125" customWidth="1"/>
    <col min="242" max="242" width="20.140625" customWidth="1"/>
    <col min="243" max="243" width="19.7109375" customWidth="1"/>
    <col min="244" max="244" width="18.7109375" customWidth="1"/>
    <col min="245" max="245" width="20.140625" customWidth="1"/>
    <col min="246" max="246" width="20" customWidth="1"/>
    <col min="247" max="247" width="20.28515625" customWidth="1"/>
    <col min="248" max="248" width="19.7109375" customWidth="1"/>
    <col min="249" max="249" width="18.7109375" customWidth="1"/>
    <col min="250" max="250" width="20.28515625" customWidth="1"/>
    <col min="251" max="251" width="18.5703125" customWidth="1"/>
    <col min="252" max="252" width="18.7109375" customWidth="1"/>
    <col min="253" max="253" width="20.28515625" customWidth="1"/>
    <col min="254" max="254" width="20" customWidth="1"/>
    <col min="255" max="255" width="16.7109375" customWidth="1"/>
    <col min="256" max="256" width="19.5703125" customWidth="1"/>
    <col min="257" max="257" width="17.7109375" customWidth="1"/>
    <col min="258" max="258" width="18" customWidth="1"/>
    <col min="259" max="260" width="19.5703125" customWidth="1"/>
    <col min="261" max="261" width="18" customWidth="1"/>
    <col min="262" max="262" width="19.5703125" customWidth="1"/>
    <col min="263" max="263" width="16.5703125" customWidth="1"/>
    <col min="264" max="264" width="16.7109375" customWidth="1"/>
    <col min="265" max="265" width="14.140625" customWidth="1"/>
    <col min="266" max="266" width="15.7109375" customWidth="1"/>
    <col min="267" max="267" width="19.5703125" customWidth="1"/>
    <col min="268" max="268" width="20.5703125" customWidth="1"/>
    <col min="269" max="270" width="19.5703125" customWidth="1"/>
    <col min="271" max="273" width="20.5703125" customWidth="1"/>
    <col min="274" max="274" width="21.5703125" customWidth="1"/>
    <col min="275" max="275" width="20.5703125" customWidth="1"/>
    <col min="276" max="276" width="19.5703125" customWidth="1"/>
    <col min="277" max="277" width="20.5703125" customWidth="1"/>
    <col min="278" max="282" width="19.5703125" customWidth="1"/>
    <col min="283" max="283" width="20.5703125" customWidth="1"/>
    <col min="284" max="284" width="12.5703125" customWidth="1"/>
    <col min="285" max="285" width="21.5703125" customWidth="1"/>
    <col min="286" max="286" width="21.28515625" customWidth="1"/>
    <col min="287" max="290" width="19.5703125" customWidth="1"/>
    <col min="291" max="292" width="20.5703125" customWidth="1"/>
    <col min="293" max="293" width="19.5703125" customWidth="1"/>
    <col min="294" max="295" width="20.5703125" customWidth="1"/>
    <col min="296" max="296" width="19.5703125" customWidth="1"/>
    <col min="297" max="298" width="21.5703125" customWidth="1"/>
    <col min="299" max="300" width="20.5703125" customWidth="1"/>
    <col min="301" max="301" width="21.5703125" customWidth="1"/>
    <col min="302" max="303" width="20.5703125" customWidth="1"/>
    <col min="304" max="304" width="21.5703125" customWidth="1"/>
    <col min="305" max="306" width="20.5703125" customWidth="1"/>
    <col min="307" max="310" width="19.5703125" customWidth="1"/>
    <col min="311" max="311" width="21.28515625" customWidth="1"/>
    <col min="312" max="312" width="21.140625" customWidth="1"/>
    <col min="313" max="313" width="20.28515625" customWidth="1"/>
    <col min="314" max="315" width="19.5703125" customWidth="1"/>
    <col min="316" max="316" width="20.5703125" customWidth="1"/>
  </cols>
  <sheetData>
    <row r="1" spans="1:330">
      <c r="A1" t="s">
        <v>903</v>
      </c>
      <c r="B1" t="s">
        <v>904</v>
      </c>
      <c r="C1" t="s">
        <v>905</v>
      </c>
      <c r="D1" t="s">
        <v>906</v>
      </c>
      <c r="E1" t="s">
        <v>907</v>
      </c>
      <c r="F1" t="s">
        <v>908</v>
      </c>
      <c r="G1" t="s">
        <v>909</v>
      </c>
      <c r="H1" t="s">
        <v>910</v>
      </c>
      <c r="I1" t="s">
        <v>911</v>
      </c>
      <c r="J1" t="s">
        <v>912</v>
      </c>
      <c r="K1" t="s">
        <v>913</v>
      </c>
      <c r="L1" t="s">
        <v>914</v>
      </c>
      <c r="M1" t="s">
        <v>915</v>
      </c>
      <c r="N1" t="s">
        <v>916</v>
      </c>
      <c r="O1" t="s">
        <v>917</v>
      </c>
      <c r="P1" t="s">
        <v>918</v>
      </c>
      <c r="Q1" t="s">
        <v>919</v>
      </c>
      <c r="R1" t="s">
        <v>920</v>
      </c>
      <c r="S1" t="s">
        <v>921</v>
      </c>
      <c r="T1" t="s">
        <v>922</v>
      </c>
      <c r="U1" t="s">
        <v>923</v>
      </c>
      <c r="V1" t="s">
        <v>924</v>
      </c>
      <c r="W1" t="s">
        <v>925</v>
      </c>
      <c r="X1" t="s">
        <v>926</v>
      </c>
      <c r="Y1" t="s">
        <v>927</v>
      </c>
      <c r="Z1" t="s">
        <v>928</v>
      </c>
      <c r="AA1" t="s">
        <v>929</v>
      </c>
      <c r="AB1" t="s">
        <v>930</v>
      </c>
      <c r="AC1" t="s">
        <v>931</v>
      </c>
      <c r="AD1" t="s">
        <v>932</v>
      </c>
      <c r="AE1" t="s">
        <v>933</v>
      </c>
      <c r="AF1" t="s">
        <v>934</v>
      </c>
      <c r="AG1" t="s">
        <v>935</v>
      </c>
      <c r="AH1" t="s">
        <v>936</v>
      </c>
      <c r="AI1" t="s">
        <v>937</v>
      </c>
      <c r="AJ1" t="s">
        <v>938</v>
      </c>
      <c r="AK1" t="s">
        <v>939</v>
      </c>
      <c r="AL1" t="s">
        <v>940</v>
      </c>
      <c r="AM1" t="s">
        <v>941</v>
      </c>
      <c r="AN1" t="s">
        <v>942</v>
      </c>
      <c r="AO1" t="s">
        <v>943</v>
      </c>
      <c r="AP1" t="s">
        <v>944</v>
      </c>
      <c r="AQ1" t="s">
        <v>945</v>
      </c>
      <c r="AR1" t="s">
        <v>946</v>
      </c>
      <c r="AS1" t="s">
        <v>947</v>
      </c>
      <c r="AT1" t="s">
        <v>948</v>
      </c>
      <c r="AU1" t="s">
        <v>949</v>
      </c>
      <c r="AV1" t="s">
        <v>950</v>
      </c>
      <c r="AW1" t="s">
        <v>951</v>
      </c>
      <c r="AX1" t="s">
        <v>952</v>
      </c>
      <c r="AY1" t="s">
        <v>953</v>
      </c>
      <c r="AZ1" t="s">
        <v>954</v>
      </c>
      <c r="BA1" t="s">
        <v>955</v>
      </c>
      <c r="BB1" t="s">
        <v>956</v>
      </c>
      <c r="BC1" t="s">
        <v>957</v>
      </c>
      <c r="BD1" t="s">
        <v>958</v>
      </c>
      <c r="BE1" t="s">
        <v>959</v>
      </c>
      <c r="BF1" t="s">
        <v>960</v>
      </c>
      <c r="BG1" t="s">
        <v>961</v>
      </c>
      <c r="BH1" t="s">
        <v>962</v>
      </c>
      <c r="BI1" t="s">
        <v>963</v>
      </c>
      <c r="BJ1" t="s">
        <v>964</v>
      </c>
      <c r="BK1" t="s">
        <v>965</v>
      </c>
      <c r="BL1" t="s">
        <v>966</v>
      </c>
      <c r="BM1" t="s">
        <v>967</v>
      </c>
      <c r="BN1" t="s">
        <v>968</v>
      </c>
      <c r="BO1" t="s">
        <v>969</v>
      </c>
      <c r="BP1" t="s">
        <v>970</v>
      </c>
      <c r="BQ1" t="s">
        <v>971</v>
      </c>
      <c r="BR1" t="s">
        <v>972</v>
      </c>
      <c r="BS1" t="s">
        <v>973</v>
      </c>
      <c r="BT1" t="s">
        <v>974</v>
      </c>
      <c r="BU1" t="s">
        <v>975</v>
      </c>
      <c r="BV1" t="s">
        <v>976</v>
      </c>
      <c r="BW1" t="s">
        <v>977</v>
      </c>
      <c r="BX1" t="s">
        <v>978</v>
      </c>
      <c r="BY1" t="s">
        <v>979</v>
      </c>
      <c r="BZ1" t="s">
        <v>980</v>
      </c>
      <c r="CA1" t="s">
        <v>981</v>
      </c>
      <c r="CB1" t="s">
        <v>982</v>
      </c>
      <c r="CC1" t="s">
        <v>983</v>
      </c>
      <c r="CD1" t="s">
        <v>984</v>
      </c>
      <c r="CE1" t="s">
        <v>985</v>
      </c>
      <c r="CF1" t="s">
        <v>986</v>
      </c>
      <c r="CG1" t="s">
        <v>987</v>
      </c>
      <c r="CH1" t="s">
        <v>988</v>
      </c>
      <c r="CI1" t="s">
        <v>989</v>
      </c>
      <c r="CJ1" t="s">
        <v>990</v>
      </c>
      <c r="CK1" t="s">
        <v>991</v>
      </c>
      <c r="CL1" t="s">
        <v>992</v>
      </c>
      <c r="CM1" t="s">
        <v>993</v>
      </c>
      <c r="CN1" t="s">
        <v>994</v>
      </c>
      <c r="CO1" t="s">
        <v>995</v>
      </c>
      <c r="CP1" t="s">
        <v>996</v>
      </c>
      <c r="CQ1" t="s">
        <v>997</v>
      </c>
      <c r="CR1" t="s">
        <v>998</v>
      </c>
      <c r="CS1" t="s">
        <v>999</v>
      </c>
      <c r="CT1" t="s">
        <v>1000</v>
      </c>
      <c r="CU1" t="s">
        <v>1001</v>
      </c>
      <c r="CV1" t="s">
        <v>1002</v>
      </c>
      <c r="CW1" t="s">
        <v>1003</v>
      </c>
      <c r="CX1" t="s">
        <v>1004</v>
      </c>
      <c r="CY1" t="s">
        <v>1005</v>
      </c>
      <c r="CZ1" t="s">
        <v>1006</v>
      </c>
      <c r="DA1" t="s">
        <v>1007</v>
      </c>
      <c r="DB1" t="s">
        <v>1008</v>
      </c>
      <c r="DC1" t="s">
        <v>1009</v>
      </c>
      <c r="DD1" t="s">
        <v>1010</v>
      </c>
      <c r="DE1" t="s">
        <v>1011</v>
      </c>
      <c r="DF1" t="s">
        <v>1012</v>
      </c>
      <c r="DG1" t="s">
        <v>1013</v>
      </c>
      <c r="DH1" t="s">
        <v>1014</v>
      </c>
      <c r="DI1" t="s">
        <v>1015</v>
      </c>
      <c r="DJ1" t="s">
        <v>1016</v>
      </c>
      <c r="DK1" t="s">
        <v>1017</v>
      </c>
      <c r="DL1" t="s">
        <v>1018</v>
      </c>
      <c r="DM1" t="s">
        <v>1019</v>
      </c>
      <c r="DN1" t="s">
        <v>1020</v>
      </c>
      <c r="DO1" t="s">
        <v>1021</v>
      </c>
      <c r="DP1" t="s">
        <v>1022</v>
      </c>
      <c r="DQ1" t="s">
        <v>1023</v>
      </c>
      <c r="DR1" t="s">
        <v>1024</v>
      </c>
      <c r="DS1" t="s">
        <v>1025</v>
      </c>
      <c r="DT1" t="s">
        <v>1026</v>
      </c>
      <c r="DU1" t="s">
        <v>1027</v>
      </c>
      <c r="DV1" t="s">
        <v>1028</v>
      </c>
      <c r="DW1" t="s">
        <v>1029</v>
      </c>
      <c r="DX1" t="s">
        <v>1030</v>
      </c>
      <c r="DY1" t="s">
        <v>1031</v>
      </c>
      <c r="DZ1" t="s">
        <v>1032</v>
      </c>
      <c r="EA1" t="s">
        <v>1033</v>
      </c>
      <c r="EB1" t="s">
        <v>1034</v>
      </c>
      <c r="EC1" t="s">
        <v>1035</v>
      </c>
      <c r="ED1" t="s">
        <v>1036</v>
      </c>
      <c r="EE1" t="s">
        <v>1037</v>
      </c>
      <c r="EF1" t="s">
        <v>1038</v>
      </c>
      <c r="EG1" t="s">
        <v>1039</v>
      </c>
      <c r="EH1" t="s">
        <v>1040</v>
      </c>
      <c r="EI1" t="s">
        <v>1041</v>
      </c>
      <c r="EJ1" t="s">
        <v>1042</v>
      </c>
      <c r="EK1" t="s">
        <v>1043</v>
      </c>
      <c r="EL1" t="s">
        <v>1044</v>
      </c>
      <c r="EM1" t="s">
        <v>1045</v>
      </c>
      <c r="EN1" t="s">
        <v>1046</v>
      </c>
      <c r="EO1" t="s">
        <v>1047</v>
      </c>
      <c r="EP1" t="s">
        <v>1048</v>
      </c>
      <c r="EQ1" t="s">
        <v>1049</v>
      </c>
      <c r="ER1" t="s">
        <v>1050</v>
      </c>
      <c r="ES1" t="s">
        <v>1051</v>
      </c>
      <c r="ET1" t="s">
        <v>1052</v>
      </c>
      <c r="EU1" t="s">
        <v>1053</v>
      </c>
      <c r="EV1" t="s">
        <v>1054</v>
      </c>
      <c r="EW1" t="s">
        <v>1055</v>
      </c>
      <c r="EX1" t="s">
        <v>1056</v>
      </c>
      <c r="EY1" t="s">
        <v>1057</v>
      </c>
      <c r="EZ1" t="s">
        <v>1058</v>
      </c>
      <c r="FA1" t="s">
        <v>1059</v>
      </c>
      <c r="FB1" t="s">
        <v>1060</v>
      </c>
      <c r="FC1" t="s">
        <v>1061</v>
      </c>
      <c r="FD1" t="s">
        <v>1062</v>
      </c>
      <c r="FE1" t="s">
        <v>1063</v>
      </c>
      <c r="FF1" t="s">
        <v>1064</v>
      </c>
      <c r="FG1" t="s">
        <v>1065</v>
      </c>
      <c r="FH1" t="s">
        <v>1066</v>
      </c>
      <c r="FI1" t="s">
        <v>1067</v>
      </c>
      <c r="FJ1" t="s">
        <v>1068</v>
      </c>
      <c r="FK1" t="s">
        <v>1069</v>
      </c>
      <c r="FL1" t="s">
        <v>1070</v>
      </c>
      <c r="FM1" t="s">
        <v>1071</v>
      </c>
      <c r="FN1" t="s">
        <v>1072</v>
      </c>
      <c r="FO1" t="s">
        <v>1073</v>
      </c>
      <c r="FP1" t="s">
        <v>1074</v>
      </c>
      <c r="FQ1" t="s">
        <v>1075</v>
      </c>
      <c r="FR1" t="s">
        <v>1076</v>
      </c>
      <c r="FS1" t="s">
        <v>1077</v>
      </c>
      <c r="FT1" t="s">
        <v>1078</v>
      </c>
      <c r="FU1" t="s">
        <v>1079</v>
      </c>
      <c r="FV1" t="s">
        <v>1080</v>
      </c>
      <c r="FW1" t="s">
        <v>1081</v>
      </c>
      <c r="FX1" t="s">
        <v>1082</v>
      </c>
      <c r="FY1" t="s">
        <v>1083</v>
      </c>
      <c r="FZ1" t="s">
        <v>1084</v>
      </c>
      <c r="GA1" t="s">
        <v>1085</v>
      </c>
      <c r="GB1" t="s">
        <v>1086</v>
      </c>
      <c r="GC1" t="s">
        <v>1087</v>
      </c>
      <c r="GD1" t="s">
        <v>1088</v>
      </c>
      <c r="GE1" t="s">
        <v>1089</v>
      </c>
      <c r="GF1" t="s">
        <v>1090</v>
      </c>
      <c r="GG1" t="s">
        <v>1091</v>
      </c>
      <c r="GH1" t="s">
        <v>1092</v>
      </c>
      <c r="GI1" t="s">
        <v>1093</v>
      </c>
      <c r="GJ1" t="s">
        <v>1094</v>
      </c>
      <c r="GK1" t="s">
        <v>1095</v>
      </c>
      <c r="GL1" t="s">
        <v>1096</v>
      </c>
      <c r="GM1" t="s">
        <v>1097</v>
      </c>
      <c r="GN1" t="s">
        <v>1098</v>
      </c>
      <c r="GO1" t="s">
        <v>1099</v>
      </c>
      <c r="GP1" t="s">
        <v>1100</v>
      </c>
      <c r="GQ1" t="s">
        <v>1101</v>
      </c>
      <c r="GR1" t="s">
        <v>1102</v>
      </c>
      <c r="GS1" t="s">
        <v>1103</v>
      </c>
      <c r="GT1" t="s">
        <v>1104</v>
      </c>
      <c r="GU1" t="s">
        <v>1105</v>
      </c>
      <c r="GV1" t="s">
        <v>1106</v>
      </c>
      <c r="GW1" t="s">
        <v>1107</v>
      </c>
      <c r="GX1" t="s">
        <v>1108</v>
      </c>
      <c r="GY1" t="s">
        <v>1109</v>
      </c>
      <c r="GZ1" t="s">
        <v>1110</v>
      </c>
      <c r="HA1" t="s">
        <v>1111</v>
      </c>
      <c r="HB1" t="s">
        <v>1112</v>
      </c>
      <c r="HC1" t="s">
        <v>1113</v>
      </c>
      <c r="HD1" t="s">
        <v>1114</v>
      </c>
      <c r="HE1" t="s">
        <v>1115</v>
      </c>
      <c r="HF1" t="s">
        <v>1116</v>
      </c>
      <c r="HG1" t="s">
        <v>1117</v>
      </c>
      <c r="HH1" t="s">
        <v>1118</v>
      </c>
      <c r="HI1" t="s">
        <v>1119</v>
      </c>
      <c r="HJ1" t="s">
        <v>1120</v>
      </c>
      <c r="HK1" t="s">
        <v>1121</v>
      </c>
      <c r="HL1" t="s">
        <v>1122</v>
      </c>
      <c r="HM1" t="s">
        <v>1123</v>
      </c>
      <c r="HN1" t="s">
        <v>1124</v>
      </c>
      <c r="HO1" t="s">
        <v>1125</v>
      </c>
      <c r="HP1" t="s">
        <v>1126</v>
      </c>
      <c r="HQ1" t="s">
        <v>1127</v>
      </c>
      <c r="HR1" t="s">
        <v>1128</v>
      </c>
      <c r="HS1" t="s">
        <v>1129</v>
      </c>
      <c r="HT1" t="s">
        <v>1130</v>
      </c>
      <c r="HU1" t="s">
        <v>1131</v>
      </c>
      <c r="HV1" t="s">
        <v>1132</v>
      </c>
      <c r="HW1" t="s">
        <v>1133</v>
      </c>
      <c r="HX1" t="s">
        <v>1134</v>
      </c>
      <c r="HY1" t="s">
        <v>1135</v>
      </c>
      <c r="HZ1" t="s">
        <v>1136</v>
      </c>
      <c r="IA1" t="s">
        <v>1137</v>
      </c>
      <c r="IB1" t="s">
        <v>1138</v>
      </c>
      <c r="IC1" t="s">
        <v>1139</v>
      </c>
      <c r="ID1" t="s">
        <v>1140</v>
      </c>
      <c r="IE1" t="s">
        <v>1141</v>
      </c>
      <c r="IF1" t="s">
        <v>1142</v>
      </c>
      <c r="IG1" t="s">
        <v>1143</v>
      </c>
      <c r="IH1" t="s">
        <v>1144</v>
      </c>
      <c r="II1" t="s">
        <v>1145</v>
      </c>
      <c r="IJ1" t="s">
        <v>1146</v>
      </c>
      <c r="IK1" t="s">
        <v>1147</v>
      </c>
      <c r="IL1" t="s">
        <v>1148</v>
      </c>
      <c r="IM1" t="s">
        <v>1149</v>
      </c>
      <c r="IN1" t="s">
        <v>1150</v>
      </c>
      <c r="IO1" t="s">
        <v>1151</v>
      </c>
      <c r="IP1" t="s">
        <v>1152</v>
      </c>
      <c r="IQ1" t="s">
        <v>1153</v>
      </c>
      <c r="IR1" t="s">
        <v>1154</v>
      </c>
      <c r="IS1" t="s">
        <v>1155</v>
      </c>
      <c r="IT1" t="s">
        <v>1156</v>
      </c>
      <c r="IU1" t="s">
        <v>1157</v>
      </c>
      <c r="IV1" t="s">
        <v>1158</v>
      </c>
      <c r="IW1" t="s">
        <v>1159</v>
      </c>
      <c r="IX1" t="s">
        <v>1160</v>
      </c>
      <c r="IY1" t="s">
        <v>1161</v>
      </c>
      <c r="IZ1" t="s">
        <v>1162</v>
      </c>
      <c r="JA1" t="s">
        <v>1163</v>
      </c>
      <c r="JB1" t="s">
        <v>1164</v>
      </c>
      <c r="JC1" t="s">
        <v>1165</v>
      </c>
      <c r="JD1" t="s">
        <v>1166</v>
      </c>
      <c r="JE1" t="s">
        <v>1167</v>
      </c>
      <c r="JF1" t="s">
        <v>1168</v>
      </c>
      <c r="JG1" t="s">
        <v>1169</v>
      </c>
      <c r="JH1" t="s">
        <v>1170</v>
      </c>
      <c r="JI1" t="s">
        <v>1171</v>
      </c>
      <c r="JJ1" t="s">
        <v>1172</v>
      </c>
      <c r="JK1" t="s">
        <v>1173</v>
      </c>
      <c r="JL1" t="s">
        <v>1174</v>
      </c>
      <c r="JM1" t="s">
        <v>1175</v>
      </c>
      <c r="JN1" t="s">
        <v>1176</v>
      </c>
      <c r="JO1" t="s">
        <v>1177</v>
      </c>
      <c r="JP1" t="s">
        <v>1178</v>
      </c>
      <c r="JQ1" t="s">
        <v>1179</v>
      </c>
      <c r="JR1" t="s">
        <v>1180</v>
      </c>
      <c r="JS1" t="s">
        <v>1181</v>
      </c>
      <c r="JT1" t="s">
        <v>1182</v>
      </c>
      <c r="JU1" t="s">
        <v>1183</v>
      </c>
      <c r="JV1" t="s">
        <v>1184</v>
      </c>
      <c r="JW1" t="s">
        <v>1185</v>
      </c>
      <c r="JX1" t="s">
        <v>1186</v>
      </c>
      <c r="JY1" t="s">
        <v>1187</v>
      </c>
      <c r="JZ1" t="s">
        <v>1188</v>
      </c>
      <c r="KA1" t="s">
        <v>1189</v>
      </c>
      <c r="KB1" t="s">
        <v>1190</v>
      </c>
      <c r="KC1" t="s">
        <v>1191</v>
      </c>
      <c r="KD1" t="s">
        <v>1192</v>
      </c>
      <c r="KE1" t="s">
        <v>1193</v>
      </c>
      <c r="KF1" t="s">
        <v>1194</v>
      </c>
      <c r="KG1" t="s">
        <v>1195</v>
      </c>
      <c r="KH1" t="s">
        <v>1196</v>
      </c>
      <c r="KI1" t="s">
        <v>1197</v>
      </c>
      <c r="KJ1" t="s">
        <v>1198</v>
      </c>
      <c r="KK1" t="s">
        <v>1199</v>
      </c>
      <c r="KL1" t="s">
        <v>1200</v>
      </c>
      <c r="KM1" t="s">
        <v>1201</v>
      </c>
      <c r="KN1" t="s">
        <v>1202</v>
      </c>
      <c r="KO1" t="s">
        <v>1203</v>
      </c>
      <c r="KP1" t="s">
        <v>1204</v>
      </c>
      <c r="KQ1" t="s">
        <v>1205</v>
      </c>
      <c r="KR1" t="s">
        <v>1206</v>
      </c>
      <c r="KS1" t="s">
        <v>1207</v>
      </c>
      <c r="KT1" t="s">
        <v>1208</v>
      </c>
      <c r="KU1" t="s">
        <v>1209</v>
      </c>
      <c r="KV1" t="s">
        <v>1210</v>
      </c>
      <c r="KW1" t="s">
        <v>1211</v>
      </c>
      <c r="KX1" t="s">
        <v>1212</v>
      </c>
      <c r="KY1" t="s">
        <v>1213</v>
      </c>
      <c r="KZ1" t="s">
        <v>1214</v>
      </c>
      <c r="LA1" t="s">
        <v>1215</v>
      </c>
      <c r="LB1" t="s">
        <v>1216</v>
      </c>
      <c r="LC1" t="s">
        <v>1217</v>
      </c>
      <c r="LD1" t="s">
        <v>1218</v>
      </c>
      <c r="LE1" t="s">
        <v>1219</v>
      </c>
      <c r="LF1" t="s">
        <v>1220</v>
      </c>
      <c r="LG1" t="s">
        <v>1221</v>
      </c>
      <c r="LH1" t="s">
        <v>1222</v>
      </c>
      <c r="LI1" t="s">
        <v>1223</v>
      </c>
      <c r="LJ1" t="s">
        <v>1224</v>
      </c>
      <c r="LK1" t="s">
        <v>1225</v>
      </c>
      <c r="LL1" t="s">
        <v>1226</v>
      </c>
      <c r="LM1" t="s">
        <v>1227</v>
      </c>
      <c r="LN1" t="s">
        <v>1228</v>
      </c>
      <c r="LO1" t="s">
        <v>1229</v>
      </c>
      <c r="LP1" t="s">
        <v>1230</v>
      </c>
      <c r="LQ1" t="s">
        <v>1231</v>
      </c>
      <c r="LR1" t="s">
        <v>1232</v>
      </c>
    </row>
    <row r="2" spans="1:330">
      <c r="A2" s="1" t="s">
        <v>1233</v>
      </c>
      <c r="B2" s="29">
        <v>45291</v>
      </c>
      <c r="C2" s="29">
        <v>-5794759</v>
      </c>
      <c r="D2" s="29">
        <v>-282428</v>
      </c>
      <c r="E2" s="29">
        <v>-4432989</v>
      </c>
      <c r="F2" s="29">
        <v>198598915</v>
      </c>
      <c r="G2" s="29">
        <v>-5910681</v>
      </c>
      <c r="H2" s="29">
        <v>2680511</v>
      </c>
      <c r="I2" s="29">
        <v>-1710979</v>
      </c>
      <c r="J2" s="29">
        <v>-6866954</v>
      </c>
      <c r="K2" s="29">
        <v>2499583</v>
      </c>
      <c r="L2" s="29">
        <v>38709</v>
      </c>
      <c r="M2" s="29">
        <v>215902726</v>
      </c>
      <c r="N2" s="29">
        <v>-1255671</v>
      </c>
      <c r="O2" s="29">
        <v>40454</v>
      </c>
      <c r="P2" s="29">
        <v>19470670</v>
      </c>
      <c r="Q2" s="29">
        <v>154657737</v>
      </c>
      <c r="R2" s="29">
        <v>-233980096</v>
      </c>
      <c r="S2" s="29">
        <v>-233941387</v>
      </c>
      <c r="T2" s="29">
        <v>409458</v>
      </c>
      <c r="U2" s="29">
        <v>-5223563</v>
      </c>
      <c r="V2" s="29">
        <v>-2337019</v>
      </c>
      <c r="W2" s="29">
        <v>-5586194</v>
      </c>
      <c r="X2" s="29">
        <v>3608</v>
      </c>
      <c r="Y2" s="29">
        <v>198316487</v>
      </c>
      <c r="Z2" s="29">
        <v>3650827</v>
      </c>
      <c r="AA2" s="29">
        <v>3738741</v>
      </c>
      <c r="AB2" s="29">
        <v>137070332</v>
      </c>
      <c r="AC2" s="29">
        <v>0</v>
      </c>
      <c r="AD2" s="29">
        <v>-1752918</v>
      </c>
      <c r="AE2" s="29">
        <v>229679</v>
      </c>
      <c r="AF2" s="29">
        <v>-88286037</v>
      </c>
      <c r="AG2" s="29">
        <v>-366641</v>
      </c>
      <c r="AH2" s="29">
        <v>-212649</v>
      </c>
      <c r="AI2" s="29">
        <v>8650696</v>
      </c>
      <c r="AJ2" s="29">
        <v>108542</v>
      </c>
      <c r="AK2" s="29">
        <v>-603356</v>
      </c>
      <c r="AL2" s="29">
        <v>-2175998</v>
      </c>
      <c r="AM2" s="29">
        <v>-87914</v>
      </c>
      <c r="AN2" s="29">
        <v>-248242</v>
      </c>
      <c r="AO2" s="29">
        <v>-9833607</v>
      </c>
      <c r="AP2" s="29">
        <v>-394185</v>
      </c>
      <c r="AQ2" s="29">
        <v>16987</v>
      </c>
      <c r="AR2" s="29">
        <v>112460</v>
      </c>
      <c r="AS2" s="29">
        <v>0</v>
      </c>
      <c r="AT2" s="29">
        <v>270329</v>
      </c>
      <c r="AU2" s="29">
        <v>11527</v>
      </c>
      <c r="AV2" s="29">
        <v>-181075</v>
      </c>
      <c r="AW2" s="29">
        <v>8273959</v>
      </c>
      <c r="AX2" s="29">
        <v>35076</v>
      </c>
      <c r="AY2" s="29">
        <v>-1752918</v>
      </c>
      <c r="AZ2" s="29">
        <v>695729</v>
      </c>
      <c r="BA2" s="29">
        <v>-8075475</v>
      </c>
      <c r="BB2" s="29">
        <v>-152263291</v>
      </c>
      <c r="BC2" s="29">
        <v>761096</v>
      </c>
      <c r="BD2" s="29">
        <v>-449529</v>
      </c>
      <c r="BE2" s="29">
        <v>-151853833</v>
      </c>
      <c r="BF2" s="29">
        <v>3083119</v>
      </c>
      <c r="BG2" s="29">
        <v>0</v>
      </c>
      <c r="BH2" s="29">
        <v>3811054</v>
      </c>
      <c r="BI2" s="29">
        <v>3118826588</v>
      </c>
      <c r="BJ2" s="29">
        <v>1289647</v>
      </c>
      <c r="BK2" s="29">
        <v>35593431</v>
      </c>
      <c r="BL2" s="29">
        <v>57544186</v>
      </c>
      <c r="BM2" s="29">
        <v>4823</v>
      </c>
      <c r="BN2" s="29">
        <v>33184607</v>
      </c>
      <c r="BO2" s="29">
        <v>511850</v>
      </c>
      <c r="BP2" s="29">
        <v>0</v>
      </c>
      <c r="BQ2" s="29">
        <v>729758</v>
      </c>
      <c r="BR2" s="29">
        <v>729313</v>
      </c>
      <c r="BS2" s="29">
        <v>467020</v>
      </c>
      <c r="BT2" s="29">
        <v>61818</v>
      </c>
      <c r="BU2" s="29">
        <v>45311416</v>
      </c>
      <c r="BV2" s="29">
        <v>54030198</v>
      </c>
      <c r="BW2" s="29">
        <v>1029360357</v>
      </c>
      <c r="BX2" s="29">
        <v>41185650</v>
      </c>
      <c r="BY2" s="29">
        <v>174254</v>
      </c>
      <c r="BZ2" s="29">
        <v>1345983</v>
      </c>
      <c r="CA2" s="29">
        <v>0</v>
      </c>
      <c r="CB2" s="29">
        <v>1043811</v>
      </c>
      <c r="CC2" s="29">
        <v>0</v>
      </c>
      <c r="CD2" s="29">
        <v>0</v>
      </c>
      <c r="CE2" s="29">
        <v>587031</v>
      </c>
      <c r="CF2" s="29">
        <v>95714</v>
      </c>
      <c r="CG2" s="29">
        <v>0</v>
      </c>
      <c r="CH2" s="29">
        <v>682745</v>
      </c>
      <c r="CI2" s="29">
        <v>0</v>
      </c>
      <c r="CJ2" s="29">
        <v>68860</v>
      </c>
      <c r="CK2" s="29">
        <v>139789138</v>
      </c>
      <c r="CL2" s="29">
        <v>397483773</v>
      </c>
      <c r="CM2" s="29">
        <v>8775752</v>
      </c>
      <c r="CN2" s="29">
        <v>420400748</v>
      </c>
      <c r="CO2" s="29">
        <v>1029947</v>
      </c>
      <c r="CP2" s="29">
        <v>2603019180</v>
      </c>
      <c r="CQ2" s="29">
        <v>853826</v>
      </c>
      <c r="CR2" s="29">
        <v>794096066</v>
      </c>
      <c r="CS2" s="29">
        <v>1715480209</v>
      </c>
      <c r="CT2" s="29">
        <v>1944132</v>
      </c>
      <c r="CU2" s="29">
        <v>1812165882</v>
      </c>
      <c r="CV2" s="29">
        <v>1223501326</v>
      </c>
      <c r="CW2" s="29">
        <v>524032</v>
      </c>
      <c r="CX2" s="29">
        <v>25458192</v>
      </c>
      <c r="CY2" s="29">
        <v>307221185</v>
      </c>
      <c r="CZ2" s="29">
        <v>55224508</v>
      </c>
      <c r="DA2" s="29">
        <v>193616937</v>
      </c>
      <c r="DB2" s="29">
        <v>163281470</v>
      </c>
      <c r="DC2" s="29">
        <v>13634518</v>
      </c>
      <c r="DD2" s="29">
        <v>171626790</v>
      </c>
      <c r="DE2" s="29">
        <v>61933762</v>
      </c>
      <c r="DF2" s="29">
        <v>0</v>
      </c>
      <c r="DG2" s="29">
        <v>31797045</v>
      </c>
      <c r="DH2" s="29">
        <v>2510730266</v>
      </c>
      <c r="DI2" s="29">
        <v>528838</v>
      </c>
      <c r="DJ2" s="29">
        <v>0</v>
      </c>
      <c r="DK2" s="29">
        <v>2113273</v>
      </c>
      <c r="DL2" s="29">
        <v>1716634199</v>
      </c>
      <c r="DM2" s="29">
        <v>595098720</v>
      </c>
      <c r="DN2" s="29">
        <v>225000</v>
      </c>
      <c r="DO2" s="29">
        <v>0</v>
      </c>
      <c r="DP2" s="29">
        <v>445</v>
      </c>
      <c r="DQ2" s="29">
        <v>24359579</v>
      </c>
      <c r="DR2" s="29">
        <v>44361193</v>
      </c>
      <c r="DS2" s="29">
        <v>5895425</v>
      </c>
      <c r="DT2" s="29">
        <v>25228916</v>
      </c>
      <c r="DU2" s="29">
        <v>3118826588</v>
      </c>
      <c r="DV2" s="29">
        <v>2118824</v>
      </c>
      <c r="DW2" s="29">
        <v>3106</v>
      </c>
      <c r="DX2" s="29">
        <v>2520561</v>
      </c>
      <c r="DY2" s="29">
        <v>4285145</v>
      </c>
      <c r="DZ2" s="29">
        <v>4540371</v>
      </c>
      <c r="EA2" s="29">
        <v>1153990</v>
      </c>
      <c r="EB2" s="29">
        <v>2468823</v>
      </c>
      <c r="EC2" s="29">
        <v>4048337</v>
      </c>
      <c r="ED2" s="29">
        <v>0</v>
      </c>
      <c r="EE2" s="29">
        <v>3115329</v>
      </c>
      <c r="EF2" s="29">
        <v>0</v>
      </c>
      <c r="EG2" s="29">
        <v>3115329</v>
      </c>
      <c r="EH2" s="29">
        <v>912671</v>
      </c>
      <c r="EI2" s="29">
        <v>22296344</v>
      </c>
      <c r="EJ2" s="29">
        <v>19864063</v>
      </c>
      <c r="EK2" s="29">
        <v>4306931</v>
      </c>
      <c r="EL2" s="29">
        <v>1527010</v>
      </c>
      <c r="EM2" s="29">
        <v>0</v>
      </c>
      <c r="EN2" s="29">
        <v>1994889</v>
      </c>
      <c r="EO2" s="29">
        <v>366366</v>
      </c>
      <c r="EP2" s="29">
        <v>6828619</v>
      </c>
      <c r="EQ2" s="29">
        <v>0</v>
      </c>
      <c r="ER2" s="29">
        <v>241881885</v>
      </c>
      <c r="ES2" s="29">
        <v>236808</v>
      </c>
      <c r="ET2" s="29">
        <v>484354</v>
      </c>
      <c r="EU2" s="29">
        <v>180869994</v>
      </c>
      <c r="EV2" s="29">
        <v>2932572</v>
      </c>
      <c r="EW2" s="29">
        <v>10846388</v>
      </c>
      <c r="EX2" s="29">
        <v>6902089</v>
      </c>
      <c r="EY2" s="29">
        <v>0</v>
      </c>
      <c r="EZ2" s="29">
        <v>3401961</v>
      </c>
      <c r="FA2" s="29">
        <v>4225458</v>
      </c>
      <c r="FB2" s="29">
        <v>1647179</v>
      </c>
      <c r="FC2" s="29">
        <v>10093554</v>
      </c>
      <c r="FD2" s="29">
        <v>171751089</v>
      </c>
      <c r="FE2" s="29">
        <v>17669010</v>
      </c>
      <c r="FF2" s="29">
        <v>1006</v>
      </c>
      <c r="FG2" s="29">
        <v>73495743</v>
      </c>
      <c r="FH2" s="29">
        <v>13093485</v>
      </c>
      <c r="FI2" s="29">
        <v>7475013</v>
      </c>
      <c r="FJ2" s="29">
        <v>13739404</v>
      </c>
      <c r="FK2" s="29">
        <v>4320811</v>
      </c>
      <c r="FL2" s="29">
        <v>10092548</v>
      </c>
      <c r="FM2" s="29">
        <v>98255348</v>
      </c>
      <c r="FN2" s="29">
        <v>4575524</v>
      </c>
      <c r="FO2" s="29">
        <v>2004610</v>
      </c>
      <c r="FP2" s="29">
        <v>28985</v>
      </c>
      <c r="FQ2" s="29">
        <v>1338014</v>
      </c>
      <c r="FR2" s="29">
        <v>0</v>
      </c>
      <c r="FS2" s="29">
        <v>933719</v>
      </c>
      <c r="FT2" s="29">
        <v>49266</v>
      </c>
      <c r="FU2" s="29">
        <v>613931</v>
      </c>
      <c r="FV2" s="29">
        <v>157048981</v>
      </c>
      <c r="FW2" s="29">
        <v>11960920</v>
      </c>
      <c r="FX2" s="29">
        <v>9274598</v>
      </c>
      <c r="FY2" s="29">
        <v>9166629</v>
      </c>
      <c r="FZ2" s="29">
        <v>107969</v>
      </c>
      <c r="GA2" s="29">
        <v>0</v>
      </c>
      <c r="GB2" s="29">
        <v>0</v>
      </c>
      <c r="GC2" s="29">
        <v>199513652</v>
      </c>
      <c r="GD2" s="29">
        <v>198372462</v>
      </c>
      <c r="GE2" s="29">
        <v>1141190</v>
      </c>
      <c r="GF2" s="29">
        <v>470497</v>
      </c>
      <c r="GG2" s="29">
        <v>199984150</v>
      </c>
      <c r="GH2" s="29">
        <v>86590234</v>
      </c>
      <c r="GI2" s="29">
        <v>85582402</v>
      </c>
      <c r="GJ2" s="29">
        <v>1007832</v>
      </c>
      <c r="GK2" s="29">
        <v>0</v>
      </c>
      <c r="GL2" s="29">
        <v>0</v>
      </c>
      <c r="GM2" s="29">
        <v>25535228</v>
      </c>
      <c r="GN2" s="29">
        <v>25535228</v>
      </c>
      <c r="GO2" s="29">
        <v>0</v>
      </c>
      <c r="GP2" s="29">
        <v>0</v>
      </c>
      <c r="GQ2" s="29">
        <v>0</v>
      </c>
      <c r="GR2" s="29">
        <v>112923418</v>
      </c>
      <c r="GS2" s="29">
        <v>112790061</v>
      </c>
      <c r="GT2" s="29">
        <v>133358</v>
      </c>
      <c r="GU2" s="29">
        <v>0</v>
      </c>
      <c r="GV2" s="29">
        <v>0</v>
      </c>
      <c r="GW2" s="29">
        <v>3371609</v>
      </c>
      <c r="GX2" s="29">
        <v>3371609</v>
      </c>
      <c r="GY2" s="29">
        <v>0</v>
      </c>
      <c r="GZ2" s="29">
        <v>0</v>
      </c>
      <c r="HA2" s="29">
        <v>0</v>
      </c>
      <c r="HB2" s="29">
        <v>982985</v>
      </c>
      <c r="HC2" s="29">
        <v>982985</v>
      </c>
      <c r="HD2" s="29">
        <v>0</v>
      </c>
      <c r="HE2" s="29">
        <v>0</v>
      </c>
      <c r="HF2" s="29">
        <v>0</v>
      </c>
      <c r="HG2" s="29">
        <v>169623832</v>
      </c>
      <c r="HH2" s="29">
        <v>168482642</v>
      </c>
      <c r="HI2" s="29">
        <v>1141190</v>
      </c>
      <c r="HJ2" s="29">
        <v>0</v>
      </c>
      <c r="HK2" s="29">
        <v>0</v>
      </c>
      <c r="HL2" s="29">
        <v>-6370366</v>
      </c>
      <c r="HM2" s="29">
        <v>-70906178</v>
      </c>
      <c r="HN2" s="29">
        <v>-37825759</v>
      </c>
      <c r="HO2" s="29">
        <v>0</v>
      </c>
      <c r="HP2" s="29">
        <v>3232656</v>
      </c>
      <c r="HQ2" s="29">
        <v>0</v>
      </c>
      <c r="HR2" s="29">
        <v>-4453397</v>
      </c>
      <c r="HS2" s="29">
        <v>-300320</v>
      </c>
      <c r="HT2" s="29">
        <v>-549972</v>
      </c>
      <c r="HU2" s="29">
        <v>-174016</v>
      </c>
      <c r="HV2" s="29">
        <v>-17594810</v>
      </c>
      <c r="HW2" s="29">
        <v>-8922835</v>
      </c>
      <c r="HX2" s="29">
        <v>-1010970</v>
      </c>
      <c r="HY2" s="29">
        <v>-3046501</v>
      </c>
      <c r="HZ2" s="29">
        <v>-1812219</v>
      </c>
      <c r="IA2" s="29">
        <v>-487563</v>
      </c>
      <c r="IB2" s="29">
        <v>63127</v>
      </c>
      <c r="IC2" s="29">
        <v>-108781</v>
      </c>
      <c r="ID2" s="29">
        <v>-234463</v>
      </c>
      <c r="IE2" s="29">
        <v>-288713</v>
      </c>
      <c r="IF2" s="29">
        <v>133484</v>
      </c>
      <c r="IG2" s="29">
        <v>-6601</v>
      </c>
      <c r="IH2" s="29">
        <v>-2517053</v>
      </c>
      <c r="II2" s="29">
        <v>-3271153</v>
      </c>
      <c r="IJ2" s="29">
        <v>-3229</v>
      </c>
      <c r="IK2" s="29">
        <v>-50412287</v>
      </c>
      <c r="IL2" s="29">
        <v>-23293541</v>
      </c>
      <c r="IM2" s="29">
        <v>-126</v>
      </c>
      <c r="IN2" s="29">
        <v>-42278</v>
      </c>
      <c r="IO2" s="29">
        <v>-743</v>
      </c>
      <c r="IP2" s="29">
        <v>-135254337</v>
      </c>
      <c r="IQ2" s="29">
        <v>-48598123</v>
      </c>
      <c r="IR2" s="29">
        <v>-77161210</v>
      </c>
      <c r="IS2" s="29">
        <v>-2230619</v>
      </c>
      <c r="IT2" s="29">
        <v>0</v>
      </c>
      <c r="IU2" s="29">
        <v>-14614075</v>
      </c>
      <c r="IV2" s="29">
        <v>-137484957</v>
      </c>
      <c r="IW2" s="29">
        <v>20033399</v>
      </c>
      <c r="IX2" s="29">
        <v>0</v>
      </c>
      <c r="IY2" s="29">
        <v>0</v>
      </c>
      <c r="IZ2" s="29">
        <v>-31881</v>
      </c>
      <c r="JA2" s="29">
        <v>33616738</v>
      </c>
      <c r="JB2" s="29">
        <v>38103</v>
      </c>
      <c r="JC2" s="29">
        <v>1371916</v>
      </c>
      <c r="JD2" s="29">
        <v>67454712</v>
      </c>
      <c r="JE2" s="29">
        <v>-182</v>
      </c>
      <c r="JF2" s="29">
        <v>154809683</v>
      </c>
      <c r="JG2" s="29">
        <v>32074858</v>
      </c>
      <c r="JH2" s="29">
        <v>123243</v>
      </c>
      <c r="JI2" s="29">
        <v>0</v>
      </c>
      <c r="JJ2" s="29">
        <v>186</v>
      </c>
      <c r="JK2" s="29">
        <v>2192732</v>
      </c>
      <c r="JL2" s="29">
        <v>409016</v>
      </c>
      <c r="JM2" s="29">
        <v>19762</v>
      </c>
      <c r="JN2" s="29">
        <v>2391613</v>
      </c>
      <c r="JO2" s="29">
        <v>32291749</v>
      </c>
      <c r="JP2" s="29">
        <v>217984</v>
      </c>
      <c r="JQ2" s="29">
        <v>136741718</v>
      </c>
      <c r="JR2" s="29">
        <v>457191</v>
      </c>
      <c r="JS2" s="29">
        <v>1016686</v>
      </c>
      <c r="JT2" s="29">
        <v>21845135</v>
      </c>
      <c r="JU2" s="29">
        <v>732066</v>
      </c>
      <c r="JV2" s="29">
        <v>74527749</v>
      </c>
      <c r="JW2" s="29">
        <v>768627</v>
      </c>
      <c r="JX2" s="29">
        <v>-6733</v>
      </c>
      <c r="JY2" s="29">
        <v>-383041</v>
      </c>
      <c r="JZ2" s="29">
        <v>-6314</v>
      </c>
      <c r="KA2" s="29">
        <v>-119692</v>
      </c>
      <c r="KB2" s="29">
        <v>-4991001</v>
      </c>
      <c r="KC2" s="29">
        <v>3611</v>
      </c>
      <c r="KD2" s="29">
        <v>-82795</v>
      </c>
      <c r="KE2" s="29">
        <v>-217489</v>
      </c>
      <c r="KF2" s="29">
        <v>-3861481</v>
      </c>
      <c r="KG2" s="29">
        <v>552997</v>
      </c>
      <c r="KH2" s="29">
        <v>-870063</v>
      </c>
      <c r="KI2" s="29">
        <v>650564</v>
      </c>
      <c r="KJ2" s="29">
        <v>29384</v>
      </c>
      <c r="KK2" s="29">
        <v>160954</v>
      </c>
      <c r="KL2" s="29">
        <v>4769</v>
      </c>
      <c r="KM2" s="29">
        <v>3883880</v>
      </c>
      <c r="KN2" s="29">
        <v>636919</v>
      </c>
      <c r="KO2" s="29">
        <v>5213900</v>
      </c>
      <c r="KP2" s="29">
        <v>0</v>
      </c>
      <c r="KQ2" s="29">
        <v>27375</v>
      </c>
      <c r="KR2" s="29">
        <v>42538</v>
      </c>
      <c r="KS2" s="29">
        <v>0</v>
      </c>
      <c r="KT2" s="29">
        <v>7948</v>
      </c>
      <c r="KU2" s="29">
        <v>2643691</v>
      </c>
      <c r="KV2" s="29">
        <v>2552583</v>
      </c>
      <c r="KW2" s="29">
        <v>95433345</v>
      </c>
      <c r="KX2" s="29">
        <v>22666792</v>
      </c>
      <c r="KY2" s="29">
        <v>99574210</v>
      </c>
      <c r="KZ2" s="29">
        <v>173058740</v>
      </c>
      <c r="LA2" s="29">
        <v>117540693</v>
      </c>
      <c r="LB2" s="29">
        <v>539835849</v>
      </c>
      <c r="LC2" s="29">
        <v>371274755</v>
      </c>
      <c r="LD2" s="29">
        <v>55518047</v>
      </c>
      <c r="LE2" s="29">
        <v>46320093</v>
      </c>
      <c r="LF2" s="29">
        <v>-18803118</v>
      </c>
      <c r="LG2" s="29">
        <v>13050603</v>
      </c>
      <c r="LH2" s="29">
        <v>1764134</v>
      </c>
      <c r="LI2" s="29">
        <v>120471084</v>
      </c>
      <c r="LJ2" s="29">
        <v>48255759</v>
      </c>
      <c r="LK2" s="29">
        <v>208028727</v>
      </c>
      <c r="LL2" s="29">
        <v>976846868</v>
      </c>
      <c r="LM2" s="29">
        <v>777965491</v>
      </c>
      <c r="LN2" s="29">
        <v>552806808</v>
      </c>
      <c r="LO2" s="29">
        <v>275191204</v>
      </c>
      <c r="LP2" s="29">
        <v>198881379</v>
      </c>
      <c r="LQ2" s="29">
        <v>21331116</v>
      </c>
      <c r="LR2" s="29">
        <v>24472236</v>
      </c>
    </row>
    <row r="3" spans="1:330">
      <c r="A3" s="1" t="s">
        <v>1234</v>
      </c>
      <c r="B3" s="29">
        <v>45291</v>
      </c>
      <c r="C3" s="29">
        <v>-1522096</v>
      </c>
      <c r="D3" s="29">
        <v>0</v>
      </c>
      <c r="E3" s="29">
        <v>-411320</v>
      </c>
      <c r="F3" s="29">
        <v>31047471</v>
      </c>
      <c r="G3" s="29">
        <v>-411320</v>
      </c>
      <c r="H3" s="29">
        <v>7706061</v>
      </c>
      <c r="I3" s="29">
        <v>0</v>
      </c>
      <c r="J3" s="29">
        <v>206494</v>
      </c>
      <c r="K3" s="29">
        <v>1033288</v>
      </c>
      <c r="L3" s="29">
        <v>-72</v>
      </c>
      <c r="M3" s="29">
        <v>83301173</v>
      </c>
      <c r="N3" s="29">
        <v>14281703</v>
      </c>
      <c r="O3" s="29">
        <v>193412</v>
      </c>
      <c r="P3" s="29">
        <v>26608675</v>
      </c>
      <c r="Q3" s="29">
        <v>33362327</v>
      </c>
      <c r="R3" s="29">
        <v>-71343387</v>
      </c>
      <c r="S3" s="29">
        <v>-71343459</v>
      </c>
      <c r="T3" s="29">
        <v>1276</v>
      </c>
      <c r="U3" s="29">
        <v>-6553248</v>
      </c>
      <c r="V3" s="29">
        <v>-1981234</v>
      </c>
      <c r="W3" s="29">
        <v>-6138547</v>
      </c>
      <c r="X3" s="29">
        <v>0</v>
      </c>
      <c r="Y3" s="29">
        <v>31047471</v>
      </c>
      <c r="Z3" s="29">
        <v>6905388</v>
      </c>
      <c r="AA3" s="29">
        <v>8738238</v>
      </c>
      <c r="AB3" s="29">
        <v>11794550</v>
      </c>
      <c r="AC3" s="29">
        <v>0</v>
      </c>
      <c r="AD3" s="29">
        <v>-1111</v>
      </c>
      <c r="AE3" s="29">
        <v>0</v>
      </c>
      <c r="AF3" s="29">
        <v>-1417400</v>
      </c>
      <c r="AG3" s="29">
        <v>-120</v>
      </c>
      <c r="AH3" s="29">
        <v>0</v>
      </c>
      <c r="AI3" s="29">
        <v>2394</v>
      </c>
      <c r="AJ3" s="29">
        <v>0</v>
      </c>
      <c r="AK3" s="29">
        <v>-120</v>
      </c>
      <c r="AL3" s="29">
        <v>-709</v>
      </c>
      <c r="AM3" s="29">
        <v>-1832851</v>
      </c>
      <c r="AN3" s="29">
        <v>0</v>
      </c>
      <c r="AO3" s="29">
        <v>-3385</v>
      </c>
      <c r="AP3" s="29">
        <v>0</v>
      </c>
      <c r="AQ3" s="29">
        <v>0</v>
      </c>
      <c r="AR3" s="29">
        <v>0</v>
      </c>
      <c r="AS3" s="29">
        <v>0</v>
      </c>
      <c r="AT3" s="29">
        <v>0</v>
      </c>
      <c r="AU3" s="29">
        <v>0</v>
      </c>
      <c r="AV3" s="29">
        <v>0</v>
      </c>
      <c r="AW3" s="29">
        <v>2394</v>
      </c>
      <c r="AX3" s="29">
        <v>0</v>
      </c>
      <c r="AY3" s="29">
        <v>-1111</v>
      </c>
      <c r="AZ3" s="29">
        <v>0</v>
      </c>
      <c r="BA3" s="29">
        <v>-2676</v>
      </c>
      <c r="BB3" s="29">
        <v>-27095316</v>
      </c>
      <c r="BC3" s="29">
        <v>0</v>
      </c>
      <c r="BD3" s="29">
        <v>0</v>
      </c>
      <c r="BE3" s="29">
        <v>-27094041</v>
      </c>
      <c r="BF3" s="29">
        <v>770000</v>
      </c>
      <c r="BG3" s="29">
        <v>0</v>
      </c>
      <c r="BH3" s="29">
        <v>4315150</v>
      </c>
      <c r="BI3" s="29">
        <v>995809700</v>
      </c>
      <c r="BJ3" s="29">
        <v>563037</v>
      </c>
      <c r="BK3" s="29">
        <v>6517769</v>
      </c>
      <c r="BL3" s="29">
        <v>21021023</v>
      </c>
      <c r="BM3" s="29">
        <v>0</v>
      </c>
      <c r="BN3" s="29">
        <v>7035886</v>
      </c>
      <c r="BO3" s="29">
        <v>14260</v>
      </c>
      <c r="BP3" s="29">
        <v>0</v>
      </c>
      <c r="BQ3" s="29">
        <v>0</v>
      </c>
      <c r="BR3" s="29">
        <v>0</v>
      </c>
      <c r="BS3" s="29">
        <v>82058</v>
      </c>
      <c r="BT3" s="29">
        <v>78851</v>
      </c>
      <c r="BU3" s="29">
        <v>0</v>
      </c>
      <c r="BV3" s="29">
        <v>87343799</v>
      </c>
      <c r="BW3" s="29">
        <v>422242826</v>
      </c>
      <c r="BX3" s="29">
        <v>0</v>
      </c>
      <c r="BY3" s="29">
        <v>0</v>
      </c>
      <c r="BZ3" s="29">
        <v>0</v>
      </c>
      <c r="CA3" s="29">
        <v>0</v>
      </c>
      <c r="CB3" s="29">
        <v>241</v>
      </c>
      <c r="CC3" s="29">
        <v>0</v>
      </c>
      <c r="CD3" s="29">
        <v>0</v>
      </c>
      <c r="CE3" s="29">
        <v>0</v>
      </c>
      <c r="CF3" s="29">
        <v>529</v>
      </c>
      <c r="CG3" s="29">
        <v>0</v>
      </c>
      <c r="CH3" s="29">
        <v>529</v>
      </c>
      <c r="CI3" s="29">
        <v>0</v>
      </c>
      <c r="CJ3" s="29">
        <v>0</v>
      </c>
      <c r="CK3" s="29">
        <v>61145264</v>
      </c>
      <c r="CL3" s="29">
        <v>126384275</v>
      </c>
      <c r="CM3" s="29">
        <v>494382</v>
      </c>
      <c r="CN3" s="29">
        <v>226269143</v>
      </c>
      <c r="CO3" s="29">
        <v>0</v>
      </c>
      <c r="CP3" s="29">
        <v>760818374</v>
      </c>
      <c r="CQ3" s="29">
        <v>56898</v>
      </c>
      <c r="CR3" s="29">
        <v>628042604</v>
      </c>
      <c r="CS3" s="29">
        <v>132775740</v>
      </c>
      <c r="CT3" s="29">
        <v>71887</v>
      </c>
      <c r="CU3" s="29">
        <v>134235952</v>
      </c>
      <c r="CV3" s="29">
        <v>831120717</v>
      </c>
      <c r="CW3" s="29">
        <v>6198965</v>
      </c>
      <c r="CX3" s="29">
        <v>12876562</v>
      </c>
      <c r="CY3" s="29">
        <v>330887572</v>
      </c>
      <c r="CZ3" s="29">
        <v>59844117</v>
      </c>
      <c r="DA3" s="29">
        <v>402678927</v>
      </c>
      <c r="DB3" s="29">
        <v>119059819</v>
      </c>
      <c r="DC3" s="29">
        <v>150114140</v>
      </c>
      <c r="DD3" s="29">
        <v>250188334</v>
      </c>
      <c r="DE3" s="29">
        <v>66300186</v>
      </c>
      <c r="DF3" s="29">
        <v>0</v>
      </c>
      <c r="DG3" s="29">
        <v>2568357</v>
      </c>
      <c r="DH3" s="29">
        <v>760818374</v>
      </c>
      <c r="DI3" s="29">
        <v>160909</v>
      </c>
      <c r="DJ3" s="29">
        <v>0</v>
      </c>
      <c r="DK3" s="29">
        <v>0</v>
      </c>
      <c r="DL3" s="29">
        <v>132775769</v>
      </c>
      <c r="DM3" s="29">
        <v>156795001</v>
      </c>
      <c r="DN3" s="29">
        <v>0</v>
      </c>
      <c r="DO3" s="29">
        <v>0</v>
      </c>
      <c r="DP3" s="29">
        <v>0</v>
      </c>
      <c r="DQ3" s="29">
        <v>13985137</v>
      </c>
      <c r="DR3" s="29">
        <v>76746793</v>
      </c>
      <c r="DS3" s="29">
        <v>185329</v>
      </c>
      <c r="DT3" s="29">
        <v>6826407</v>
      </c>
      <c r="DU3" s="29">
        <v>995809699</v>
      </c>
      <c r="DV3" s="29">
        <v>0</v>
      </c>
      <c r="DW3" s="29">
        <v>0</v>
      </c>
      <c r="DX3" s="29">
        <v>141078</v>
      </c>
      <c r="DY3" s="29">
        <v>9827005</v>
      </c>
      <c r="DZ3" s="29">
        <v>4585703</v>
      </c>
      <c r="EA3" s="29">
        <v>29</v>
      </c>
      <c r="EB3" s="29">
        <v>0</v>
      </c>
      <c r="EC3" s="29">
        <v>6317042</v>
      </c>
      <c r="ED3" s="29">
        <v>127069</v>
      </c>
      <c r="EE3" s="29">
        <v>588029</v>
      </c>
      <c r="EF3" s="29">
        <v>0</v>
      </c>
      <c r="EG3" s="29">
        <v>588029</v>
      </c>
      <c r="EH3" s="29">
        <v>0</v>
      </c>
      <c r="EI3" s="29">
        <v>5145927</v>
      </c>
      <c r="EJ3" s="29">
        <v>16876058</v>
      </c>
      <c r="EK3" s="29">
        <v>3299642</v>
      </c>
      <c r="EL3" s="29">
        <v>1212176</v>
      </c>
      <c r="EM3" s="29">
        <v>0</v>
      </c>
      <c r="EN3" s="29">
        <v>3372116</v>
      </c>
      <c r="EO3" s="29">
        <v>23762</v>
      </c>
      <c r="EP3" s="29">
        <v>1164276</v>
      </c>
      <c r="EQ3" s="29">
        <v>3505807</v>
      </c>
      <c r="ER3" s="29">
        <v>60429239</v>
      </c>
      <c r="ES3" s="29">
        <v>4157</v>
      </c>
      <c r="ET3" s="29">
        <v>33136</v>
      </c>
      <c r="EU3" s="29">
        <v>50975217</v>
      </c>
      <c r="EV3" s="29">
        <v>1680480</v>
      </c>
      <c r="EW3" s="29">
        <v>12860789</v>
      </c>
      <c r="EX3" s="29">
        <v>22551032</v>
      </c>
      <c r="EY3" s="29">
        <v>0</v>
      </c>
      <c r="EZ3" s="29">
        <v>272053</v>
      </c>
      <c r="FA3" s="29">
        <v>844758</v>
      </c>
      <c r="FB3" s="29">
        <v>84697</v>
      </c>
      <c r="FC3" s="29">
        <v>932160</v>
      </c>
      <c r="FD3" s="29">
        <v>28502558</v>
      </c>
      <c r="FE3" s="29">
        <v>1612753</v>
      </c>
      <c r="FF3" s="29">
        <v>0</v>
      </c>
      <c r="FG3" s="29">
        <v>3114272</v>
      </c>
      <c r="FH3" s="29">
        <v>395303</v>
      </c>
      <c r="FI3" s="29">
        <v>0</v>
      </c>
      <c r="FJ3" s="29">
        <v>13955115</v>
      </c>
      <c r="FK3" s="29">
        <v>1425356</v>
      </c>
      <c r="FL3" s="29">
        <v>932160</v>
      </c>
      <c r="FM3" s="29">
        <v>25388287</v>
      </c>
      <c r="FN3" s="29">
        <v>1217450</v>
      </c>
      <c r="FO3" s="29">
        <v>495505</v>
      </c>
      <c r="FP3" s="29">
        <v>677602</v>
      </c>
      <c r="FQ3" s="29">
        <v>36761</v>
      </c>
      <c r="FR3" s="29">
        <v>0</v>
      </c>
      <c r="FS3" s="29">
        <v>169</v>
      </c>
      <c r="FT3" s="29">
        <v>0</v>
      </c>
      <c r="FU3" s="29">
        <v>436655</v>
      </c>
      <c r="FV3" s="29">
        <v>13869672</v>
      </c>
      <c r="FW3" s="29">
        <v>150637</v>
      </c>
      <c r="FX3" s="29">
        <v>1201508</v>
      </c>
      <c r="FY3" s="29">
        <v>1171964</v>
      </c>
      <c r="FZ3" s="29">
        <v>29544</v>
      </c>
      <c r="GA3" s="29">
        <v>0</v>
      </c>
      <c r="GB3" s="29">
        <v>0</v>
      </c>
      <c r="GC3" s="29">
        <v>31047471</v>
      </c>
      <c r="GD3" s="29">
        <v>29077895</v>
      </c>
      <c r="GE3" s="29">
        <v>1969576</v>
      </c>
      <c r="GF3" s="29">
        <v>0</v>
      </c>
      <c r="GG3" s="29">
        <v>31047471</v>
      </c>
      <c r="GH3" s="29">
        <v>3509575</v>
      </c>
      <c r="GI3" s="29">
        <v>2349690</v>
      </c>
      <c r="GJ3" s="29">
        <v>1159885</v>
      </c>
      <c r="GK3" s="29">
        <v>0</v>
      </c>
      <c r="GL3" s="29">
        <v>0</v>
      </c>
      <c r="GM3" s="29">
        <v>15380471</v>
      </c>
      <c r="GN3" s="29">
        <v>15380471</v>
      </c>
      <c r="GO3" s="29">
        <v>0</v>
      </c>
      <c r="GP3" s="29">
        <v>0</v>
      </c>
      <c r="GQ3" s="29">
        <v>0</v>
      </c>
      <c r="GR3" s="29">
        <v>27537897</v>
      </c>
      <c r="GS3" s="29">
        <v>26728206</v>
      </c>
      <c r="GT3" s="29">
        <v>809691</v>
      </c>
      <c r="GU3" s="29">
        <v>0</v>
      </c>
      <c r="GV3" s="29">
        <v>0</v>
      </c>
      <c r="GW3" s="29">
        <v>1209868</v>
      </c>
      <c r="GX3" s="29">
        <v>1065806</v>
      </c>
      <c r="GY3" s="29">
        <v>0</v>
      </c>
      <c r="GZ3" s="29">
        <v>0</v>
      </c>
      <c r="HA3" s="29">
        <v>0</v>
      </c>
      <c r="HB3" s="29">
        <v>169</v>
      </c>
      <c r="HC3" s="29">
        <v>169</v>
      </c>
      <c r="HD3" s="29">
        <v>0</v>
      </c>
      <c r="HE3" s="29">
        <v>0</v>
      </c>
      <c r="HF3" s="29">
        <v>0</v>
      </c>
      <c r="HG3" s="29">
        <v>14456964</v>
      </c>
      <c r="HH3" s="29">
        <v>12392834</v>
      </c>
      <c r="HI3" s="29">
        <v>1969576</v>
      </c>
      <c r="HJ3" s="29">
        <v>0</v>
      </c>
      <c r="HK3" s="29">
        <v>0</v>
      </c>
      <c r="HL3" s="29">
        <v>-1114690</v>
      </c>
      <c r="HM3" s="29">
        <v>-26140004</v>
      </c>
      <c r="HN3" s="29">
        <v>-853691</v>
      </c>
      <c r="HO3" s="29">
        <v>-188613</v>
      </c>
      <c r="HP3" s="29">
        <v>-4683</v>
      </c>
      <c r="HQ3" s="29">
        <v>0</v>
      </c>
      <c r="HR3" s="29">
        <v>-8242</v>
      </c>
      <c r="HS3" s="29">
        <v>-7646</v>
      </c>
      <c r="HT3" s="29">
        <v>0</v>
      </c>
      <c r="HU3" s="29">
        <v>0</v>
      </c>
      <c r="HV3" s="29">
        <v>-20703129</v>
      </c>
      <c r="HW3" s="29">
        <v>-738986</v>
      </c>
      <c r="HX3" s="29">
        <v>-207812</v>
      </c>
      <c r="HY3" s="29">
        <v>-254525</v>
      </c>
      <c r="HZ3" s="29">
        <v>-5099</v>
      </c>
      <c r="IA3" s="29">
        <v>-476684</v>
      </c>
      <c r="IB3" s="29">
        <v>-282907</v>
      </c>
      <c r="IC3" s="29">
        <v>0</v>
      </c>
      <c r="ID3" s="29">
        <v>-232540</v>
      </c>
      <c r="IE3" s="29">
        <v>-12204</v>
      </c>
      <c r="IF3" s="29">
        <v>-3886</v>
      </c>
      <c r="IG3" s="29">
        <v>-798</v>
      </c>
      <c r="IH3" s="29">
        <v>-1041479</v>
      </c>
      <c r="II3" s="29">
        <v>-75561</v>
      </c>
      <c r="IJ3" s="29">
        <v>0</v>
      </c>
      <c r="IK3" s="29">
        <v>-3816487</v>
      </c>
      <c r="IL3" s="29">
        <v>-30002</v>
      </c>
      <c r="IM3" s="29">
        <v>0</v>
      </c>
      <c r="IN3" s="29">
        <v>-16944</v>
      </c>
      <c r="IO3" s="29">
        <v>-158</v>
      </c>
      <c r="IP3" s="29">
        <v>-28108384</v>
      </c>
      <c r="IQ3" s="29">
        <v>-23768415</v>
      </c>
      <c r="IR3" s="29">
        <v>-3854934</v>
      </c>
      <c r="IS3" s="29">
        <v>0</v>
      </c>
      <c r="IT3" s="29">
        <v>0</v>
      </c>
      <c r="IU3" s="29">
        <v>-485544</v>
      </c>
      <c r="IV3" s="29">
        <v>-28108384</v>
      </c>
      <c r="IW3" s="29">
        <v>16493194</v>
      </c>
      <c r="IX3" s="29">
        <v>-57311</v>
      </c>
      <c r="IY3" s="29">
        <v>0</v>
      </c>
      <c r="IZ3" s="29">
        <v>-251115</v>
      </c>
      <c r="JA3" s="29">
        <v>12305089</v>
      </c>
      <c r="JB3" s="29">
        <v>-240286</v>
      </c>
      <c r="JC3" s="29">
        <v>-1917</v>
      </c>
      <c r="JD3" s="29">
        <v>-175139</v>
      </c>
      <c r="JE3" s="29">
        <v>0</v>
      </c>
      <c r="JF3" s="29">
        <v>33173834</v>
      </c>
      <c r="JG3" s="29">
        <v>5158835</v>
      </c>
      <c r="JH3" s="29">
        <v>2484</v>
      </c>
      <c r="JI3" s="29">
        <v>0</v>
      </c>
      <c r="JJ3" s="29">
        <v>0</v>
      </c>
      <c r="JK3" s="29">
        <v>176988</v>
      </c>
      <c r="JL3" s="29">
        <v>11540</v>
      </c>
      <c r="JM3" s="29">
        <v>81855</v>
      </c>
      <c r="JN3" s="29">
        <v>1554914</v>
      </c>
      <c r="JO3" s="29">
        <v>3128076</v>
      </c>
      <c r="JP3" s="29">
        <v>1189</v>
      </c>
      <c r="JQ3" s="29">
        <v>11848772</v>
      </c>
      <c r="JR3" s="29">
        <v>83402</v>
      </c>
      <c r="JS3" s="29">
        <v>1186631</v>
      </c>
      <c r="JT3" s="29">
        <v>5489134</v>
      </c>
      <c r="JU3" s="29">
        <v>58460</v>
      </c>
      <c r="JV3" s="29">
        <v>136959</v>
      </c>
      <c r="JW3" s="29">
        <v>-120378</v>
      </c>
      <c r="JX3" s="29">
        <v>-26364</v>
      </c>
      <c r="JY3" s="29">
        <v>-9672</v>
      </c>
      <c r="JZ3" s="29">
        <v>-4800</v>
      </c>
      <c r="KA3" s="29">
        <v>-1961</v>
      </c>
      <c r="KB3" s="29">
        <v>-456258</v>
      </c>
      <c r="KC3" s="29">
        <v>0</v>
      </c>
      <c r="KD3" s="29">
        <v>0</v>
      </c>
      <c r="KE3" s="29">
        <v>0</v>
      </c>
      <c r="KF3" s="29">
        <v>-107597</v>
      </c>
      <c r="KG3" s="29">
        <v>11022</v>
      </c>
      <c r="KH3" s="29">
        <v>-316885</v>
      </c>
      <c r="KI3" s="29">
        <v>37838</v>
      </c>
      <c r="KJ3" s="29">
        <v>8238</v>
      </c>
      <c r="KK3" s="29">
        <v>21394</v>
      </c>
      <c r="KL3" s="29">
        <v>294</v>
      </c>
      <c r="KM3" s="29">
        <v>273461</v>
      </c>
      <c r="KN3" s="29">
        <v>32837</v>
      </c>
      <c r="KO3" s="29">
        <v>355270</v>
      </c>
      <c r="KP3" s="29">
        <v>0</v>
      </c>
      <c r="KQ3" s="29">
        <v>1802961</v>
      </c>
      <c r="KR3" s="29">
        <v>11136</v>
      </c>
      <c r="KS3" s="29">
        <v>0</v>
      </c>
      <c r="KT3" s="29">
        <v>25007</v>
      </c>
      <c r="KU3" s="29">
        <v>820382</v>
      </c>
      <c r="KV3" s="29">
        <v>773072</v>
      </c>
      <c r="KW3" s="29">
        <v>47596251</v>
      </c>
      <c r="KX3" s="29">
        <v>5904550</v>
      </c>
      <c r="KY3" s="29">
        <v>118170814</v>
      </c>
      <c r="KZ3" s="29">
        <v>246306520</v>
      </c>
      <c r="LA3" s="29">
        <v>73773653</v>
      </c>
      <c r="LB3" s="29">
        <v>329745561</v>
      </c>
      <c r="LC3" s="29">
        <v>164895461</v>
      </c>
      <c r="LD3" s="29">
        <v>172532868</v>
      </c>
      <c r="LE3" s="29">
        <v>40774739</v>
      </c>
      <c r="LF3" s="29">
        <v>18905534</v>
      </c>
      <c r="LG3" s="29">
        <v>739128</v>
      </c>
      <c r="LH3" s="29">
        <v>1434</v>
      </c>
      <c r="LI3" s="29">
        <v>8538861</v>
      </c>
      <c r="LJ3" s="29">
        <v>973986</v>
      </c>
      <c r="LK3" s="29">
        <v>16941618</v>
      </c>
      <c r="LL3" s="29">
        <v>73522058</v>
      </c>
      <c r="LM3" s="29">
        <v>60866406</v>
      </c>
      <c r="LN3" s="29">
        <v>34514892</v>
      </c>
      <c r="LO3" s="29">
        <v>16331402</v>
      </c>
      <c r="LP3" s="29">
        <v>12655654</v>
      </c>
      <c r="LQ3" s="29">
        <v>267888</v>
      </c>
      <c r="LR3" s="29">
        <v>1023418</v>
      </c>
    </row>
  </sheetData>
  <sheetProtection algorithmName="SHA-512" hashValue="djq88WLaESzT2VVK4qeWmoIwdJiv3aA485ZDDEewXn55PMpkXL7WhUNwlYd/pDa0gEbjwfTAq41nofYN9SaYEQ==" saltValue="4J8+h/26wHnwcmwes4/7uw==" spinCount="100000" sheet="1" objects="1" scenarios="1"/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tabColor theme="2"/>
    <pageSetUpPr fitToPage="1"/>
  </sheetPr>
  <dimension ref="A1:E27"/>
  <sheetViews>
    <sheetView showGridLines="0" topLeftCell="C1" zoomScaleNormal="100" workbookViewId="0">
      <selection sqref="A1:B1048576"/>
    </sheetView>
  </sheetViews>
  <sheetFormatPr defaultColWidth="11.42578125" defaultRowHeight="15"/>
  <cols>
    <col min="1" max="1" width="6.140625" hidden="1" customWidth="1"/>
    <col min="2" max="2" width="15.140625" hidden="1" customWidth="1"/>
    <col min="3" max="3" width="5" customWidth="1"/>
    <col min="4" max="4" width="77.5703125" customWidth="1"/>
    <col min="5" max="5" width="15.5703125" customWidth="1"/>
    <col min="6" max="6" width="9.140625" customWidth="1"/>
  </cols>
  <sheetData>
    <row r="1" spans="1:5">
      <c r="C1" s="58" t="s">
        <v>406</v>
      </c>
      <c r="D1" s="58"/>
    </row>
    <row r="4" spans="1:5" ht="25.5" customHeight="1">
      <c r="C4" s="67" t="s">
        <v>616</v>
      </c>
      <c r="D4" s="68"/>
      <c r="E4" s="68"/>
    </row>
    <row r="5" spans="1:5" ht="15.75" customHeight="1">
      <c r="C5" s="62" t="s">
        <v>536</v>
      </c>
      <c r="D5" s="63"/>
      <c r="E5" s="64"/>
    </row>
    <row r="6" spans="1:5" ht="22.5" customHeight="1">
      <c r="C6" s="12"/>
      <c r="D6" s="17"/>
      <c r="E6" s="15" t="s">
        <v>473</v>
      </c>
    </row>
    <row r="7" spans="1:5" ht="15" customHeight="1">
      <c r="B7" s="19" t="s">
        <v>566</v>
      </c>
      <c r="C7" s="12"/>
      <c r="D7" s="17" t="s">
        <v>537</v>
      </c>
      <c r="E7" s="15"/>
    </row>
    <row r="8" spans="1:5" ht="15" customHeight="1">
      <c r="A8" s="22" t="s">
        <v>539</v>
      </c>
      <c r="B8" t="str">
        <f>"PR_"&amp;A8&amp;"_"&amp;$B$7</f>
        <v>PR_GAH_PeRe</v>
      </c>
      <c r="C8" s="12" t="s">
        <v>5</v>
      </c>
      <c r="D8" s="24" t="s">
        <v>538</v>
      </c>
      <c r="E8" s="14">
        <f>INDEX(LivTpk,2,MATCH($B8,LivTpk_var,0))</f>
        <v>4769</v>
      </c>
    </row>
    <row r="9" spans="1:5" ht="15" customHeight="1">
      <c r="A9" s="24"/>
      <c r="C9" s="12"/>
      <c r="D9" s="24"/>
      <c r="E9" s="24"/>
    </row>
    <row r="10" spans="1:5" ht="15" customHeight="1">
      <c r="A10" s="24"/>
      <c r="C10" s="12"/>
      <c r="D10" s="17" t="s">
        <v>540</v>
      </c>
      <c r="E10" s="24"/>
    </row>
    <row r="11" spans="1:5" ht="15" customHeight="1">
      <c r="A11" s="22" t="s">
        <v>542</v>
      </c>
      <c r="B11" t="str">
        <f t="shared" ref="B11:B25" si="0">"PR_"&amp;A11&amp;"_"&amp;$B$7</f>
        <v>PR_Lon_PeRe</v>
      </c>
      <c r="C11" s="12" t="s">
        <v>6</v>
      </c>
      <c r="D11" s="24" t="s">
        <v>541</v>
      </c>
      <c r="E11" s="14">
        <f>INDEX(LivTpk,2,MATCH($B11,LivTpk_var,0))</f>
        <v>3883880</v>
      </c>
    </row>
    <row r="12" spans="1:5" ht="15" customHeight="1">
      <c r="A12" s="22" t="s">
        <v>544</v>
      </c>
      <c r="B12" t="str">
        <f t="shared" si="0"/>
        <v>PR_Pen_PeRe</v>
      </c>
      <c r="C12" s="12" t="s">
        <v>7</v>
      </c>
      <c r="D12" s="24" t="s">
        <v>543</v>
      </c>
      <c r="E12" s="14">
        <f>INDEX(LivTpk,2,MATCH($B12,LivTpk_var,0))</f>
        <v>636919</v>
      </c>
    </row>
    <row r="13" spans="1:5" ht="15" customHeight="1">
      <c r="A13" s="22" t="s">
        <v>546</v>
      </c>
      <c r="B13" t="str">
        <f t="shared" si="0"/>
        <v>PR_SoSi_PeRe</v>
      </c>
      <c r="C13" s="12" t="s">
        <v>8</v>
      </c>
      <c r="D13" s="24" t="s">
        <v>545</v>
      </c>
      <c r="E13" s="14">
        <f>INDEX(LivTpk,2,MATCH($B13,LivTpk_var,0))</f>
        <v>42538</v>
      </c>
    </row>
    <row r="14" spans="1:5" ht="15" customHeight="1">
      <c r="A14" s="22" t="s">
        <v>548</v>
      </c>
      <c r="B14" t="str">
        <f t="shared" si="0"/>
        <v>PR_Afg_PeRe</v>
      </c>
      <c r="C14" s="12" t="s">
        <v>9</v>
      </c>
      <c r="D14" s="24" t="s">
        <v>547</v>
      </c>
      <c r="E14" s="14">
        <f>INDEX(LivTpk,2,MATCH($B14,LivTpk_var,0))</f>
        <v>650564</v>
      </c>
    </row>
    <row r="15" spans="1:5" ht="15" customHeight="1">
      <c r="A15" s="22" t="s">
        <v>550</v>
      </c>
      <c r="B15" t="str">
        <f t="shared" si="0"/>
        <v>PR_PuTot_PeRe</v>
      </c>
      <c r="C15" s="16" t="s">
        <v>10</v>
      </c>
      <c r="D15" s="17" t="s">
        <v>549</v>
      </c>
      <c r="E15" s="14">
        <f>INDEX(LivTpk,2,MATCH($B15,LivTpk_var,0))</f>
        <v>5213900</v>
      </c>
    </row>
    <row r="16" spans="1:5" ht="15" customHeight="1">
      <c r="A16" s="24"/>
      <c r="C16" s="12"/>
      <c r="D16" s="17" t="s">
        <v>551</v>
      </c>
      <c r="E16" s="24"/>
    </row>
    <row r="17" spans="1:5" ht="15" customHeight="1">
      <c r="A17" s="22" t="s">
        <v>553</v>
      </c>
      <c r="B17" t="str">
        <f t="shared" si="0"/>
        <v>PR_Rep_PeRe</v>
      </c>
      <c r="C17" s="12" t="s">
        <v>11</v>
      </c>
      <c r="D17" s="24" t="s">
        <v>552</v>
      </c>
      <c r="E17" s="14">
        <f>INDEX(LivTpk,2,MATCH($B17,LivTpk_var,0))</f>
        <v>0</v>
      </c>
    </row>
    <row r="18" spans="1:5" ht="15" customHeight="1">
      <c r="A18" s="22" t="s">
        <v>555</v>
      </c>
      <c r="B18" t="str">
        <f t="shared" si="0"/>
        <v>PR_Bes_PeRe</v>
      </c>
      <c r="C18" s="12" t="s">
        <v>12</v>
      </c>
      <c r="D18" s="24" t="s">
        <v>554</v>
      </c>
      <c r="E18" s="14">
        <f>INDEX(LivTpk,2,MATCH($B18,LivTpk_var,0))</f>
        <v>29384</v>
      </c>
    </row>
    <row r="19" spans="1:5" ht="15" customHeight="1">
      <c r="A19" s="22" t="s">
        <v>557</v>
      </c>
      <c r="B19" t="str">
        <f t="shared" si="0"/>
        <v>PR_Dir_PeRe</v>
      </c>
      <c r="C19" s="12" t="s">
        <v>13</v>
      </c>
      <c r="D19" s="24" t="s">
        <v>556</v>
      </c>
      <c r="E19" s="14">
        <f>INDEX(LivTpk,2,MATCH($B19,LivTpk_var,0))</f>
        <v>160954</v>
      </c>
    </row>
    <row r="20" spans="1:5" ht="15" customHeight="1">
      <c r="A20" s="24"/>
      <c r="C20" s="12"/>
      <c r="D20" s="17" t="s">
        <v>558</v>
      </c>
      <c r="E20" s="24"/>
    </row>
    <row r="21" spans="1:5" ht="15" customHeight="1">
      <c r="A21" s="22" t="s">
        <v>560</v>
      </c>
      <c r="B21" t="str">
        <f t="shared" si="0"/>
        <v>PR_TaBes_PeRe</v>
      </c>
      <c r="C21" s="12" t="s">
        <v>14</v>
      </c>
      <c r="D21" s="24" t="s">
        <v>559</v>
      </c>
      <c r="E21" s="14">
        <f>INDEX(LivTpk,2,MATCH($B21,LivTpk_var,0))</f>
        <v>0</v>
      </c>
    </row>
    <row r="22" spans="1:5" ht="15" customHeight="1">
      <c r="A22" s="24"/>
      <c r="C22" s="12"/>
      <c r="D22" s="24"/>
      <c r="E22" s="24"/>
    </row>
    <row r="23" spans="1:5" ht="15" customHeight="1">
      <c r="A23" s="24"/>
      <c r="C23" s="12"/>
      <c r="D23" s="17" t="s">
        <v>561</v>
      </c>
      <c r="E23" s="24"/>
    </row>
    <row r="24" spans="1:5" ht="28.5" customHeight="1">
      <c r="A24" s="22" t="s">
        <v>563</v>
      </c>
      <c r="B24" t="str">
        <f t="shared" si="0"/>
        <v>PR_RhTot_PeRe</v>
      </c>
      <c r="C24" s="16" t="s">
        <v>21</v>
      </c>
      <c r="D24" s="17" t="s">
        <v>562</v>
      </c>
      <c r="E24" s="14">
        <f>INDEX(LivTpk,2,MATCH($B24,LivTpk_var,0))</f>
        <v>27375</v>
      </c>
    </row>
    <row r="25" spans="1:5" ht="15" customHeight="1">
      <c r="A25" s="22" t="s">
        <v>565</v>
      </c>
      <c r="B25" t="str">
        <f t="shared" si="0"/>
        <v>PR_XyTot_PeRe</v>
      </c>
      <c r="C25" s="16" t="s">
        <v>22</v>
      </c>
      <c r="D25" s="17" t="s">
        <v>564</v>
      </c>
      <c r="E25" s="14">
        <f>INDEX(LivTpk,2,MATCH($B25,LivTpk_var,0))</f>
        <v>7948</v>
      </c>
    </row>
    <row r="27" spans="1:5">
      <c r="D27" s="23"/>
    </row>
  </sheetData>
  <sheetProtection algorithmName="SHA-512" hashValue="xSU5NRUu1wzg7qUSWMQuzn/KOgpCquNYPBkzNWgwuWDwarmvTX7iYECjz6y4rCBzsfzkY7rjREQjvXcYWJUtdQ==" saltValue="GDANuRc2G3Boy5M3ts+88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scale="88" orientation="portrait"/>
  <headerFooter scaleWithDoc="0" alignWithMargins="0">
    <oddHeader>&amp;C&amp;G</oddHead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theme="2"/>
    <pageSetUpPr fitToPage="1"/>
  </sheetPr>
  <dimension ref="A1:K20"/>
  <sheetViews>
    <sheetView showGridLines="0" topLeftCell="B1" zoomScaleNormal="100" workbookViewId="0">
      <selection activeCell="C25" sqref="C25"/>
    </sheetView>
  </sheetViews>
  <sheetFormatPr defaultColWidth="11.42578125" defaultRowHeight="15"/>
  <cols>
    <col min="1" max="1" width="6.28515625" hidden="1" customWidth="1"/>
    <col min="2" max="2" width="5.140625" customWidth="1"/>
    <col min="3" max="3" width="42" customWidth="1"/>
    <col min="4" max="11" width="19.85546875" customWidth="1"/>
    <col min="12" max="12" width="9.140625" customWidth="1"/>
  </cols>
  <sheetData>
    <row r="1" spans="1:11">
      <c r="B1" s="58" t="s">
        <v>406</v>
      </c>
      <c r="C1" s="58"/>
    </row>
    <row r="4" spans="1:11" ht="23.25" customHeight="1">
      <c r="B4" s="65" t="s">
        <v>622</v>
      </c>
      <c r="C4" s="66"/>
      <c r="D4" s="66"/>
      <c r="E4" s="66"/>
      <c r="F4" s="66"/>
      <c r="G4" s="20"/>
      <c r="H4" s="20"/>
      <c r="I4" s="20"/>
      <c r="J4" s="20"/>
      <c r="K4" s="20"/>
    </row>
    <row r="5" spans="1:11" ht="15" customHeight="1">
      <c r="B5" s="62" t="s">
        <v>409</v>
      </c>
      <c r="C5" s="63"/>
      <c r="D5" s="63"/>
      <c r="E5" s="63"/>
      <c r="F5" s="63"/>
      <c r="G5" s="20"/>
      <c r="H5" s="20"/>
      <c r="I5" s="20"/>
      <c r="J5" s="20"/>
      <c r="K5" s="20"/>
    </row>
    <row r="6" spans="1:11" ht="66" customHeight="1">
      <c r="B6" s="12"/>
      <c r="C6" s="17"/>
      <c r="D6" s="15" t="s">
        <v>410</v>
      </c>
      <c r="E6" s="15" t="s">
        <v>411</v>
      </c>
      <c r="F6" s="15" t="s">
        <v>412</v>
      </c>
      <c r="G6" s="15" t="s">
        <v>434</v>
      </c>
      <c r="H6" s="15" t="s">
        <v>435</v>
      </c>
      <c r="I6" s="15" t="s">
        <v>436</v>
      </c>
      <c r="J6" s="15" t="s">
        <v>437</v>
      </c>
      <c r="K6" s="15" t="s">
        <v>621</v>
      </c>
    </row>
    <row r="7" spans="1:11" ht="16.5" customHeight="1">
      <c r="B7" s="12"/>
      <c r="C7" s="17" t="s">
        <v>413</v>
      </c>
      <c r="D7" s="24"/>
      <c r="E7" s="24"/>
      <c r="F7" s="24"/>
      <c r="G7" s="15"/>
      <c r="H7" s="15"/>
      <c r="I7" s="15"/>
      <c r="J7" s="15"/>
      <c r="K7" s="15"/>
    </row>
    <row r="8" spans="1:11">
      <c r="A8" s="19" t="s">
        <v>418</v>
      </c>
      <c r="B8" s="12" t="s">
        <v>5</v>
      </c>
      <c r="C8" s="24" t="s">
        <v>414</v>
      </c>
      <c r="D8" s="14">
        <f>INDEX(LivTpk,2,MATCH(D$19&amp;"_"&amp;$D$20&amp;"_"&amp;A8,LivTpk_var,0))</f>
        <v>4575524</v>
      </c>
      <c r="E8" s="14">
        <f>INDEX(LivTpk,2,MATCH(E$19&amp;"_"&amp;$E$20&amp;"_"&amp;A8,LivTpk_var,0))</f>
        <v>98255348</v>
      </c>
      <c r="F8" s="14">
        <f>INDEX(LivTpk,2,MATCH(F$19&amp;"_"&amp;F$20&amp;"_"&amp;A8,LivTpk_var,0))</f>
        <v>10092548</v>
      </c>
      <c r="G8" s="14">
        <f>INDEX(LivTpk,2,MATCH(G$19&amp;"_"&amp;G$20&amp;"_"&amp;A8,LivTpk_var,0))</f>
        <v>112923418</v>
      </c>
      <c r="H8" s="14">
        <f>INDEX(LivTpk,2,MATCH(H$19&amp;"_"&amp;H$20&amp;"_"&amp;A8,LivTpk_var,0))</f>
        <v>112790061</v>
      </c>
      <c r="I8" s="14">
        <f>INDEX(LivTpk,2,MATCH(I$19&amp;"_"&amp;I$20&amp;"_"&amp;A8,LivTpk_var,0))</f>
        <v>133358</v>
      </c>
      <c r="J8" s="17"/>
      <c r="K8" s="17"/>
    </row>
    <row r="9" spans="1:11">
      <c r="A9" s="19" t="s">
        <v>420</v>
      </c>
      <c r="B9" s="12" t="s">
        <v>6</v>
      </c>
      <c r="C9" s="24" t="s">
        <v>419</v>
      </c>
      <c r="D9" s="14">
        <f>INDEX(LivTpk,2,MATCH(D$19&amp;"_"&amp;$D$20&amp;"_"&amp;A9,LivTpk_var,0))</f>
        <v>13093485</v>
      </c>
      <c r="E9" s="14">
        <f>INDEX(LivTpk,2,MATCH(E$19&amp;"_"&amp;$E$20&amp;"_"&amp;A9,LivTpk_var,0))</f>
        <v>73495743</v>
      </c>
      <c r="F9" s="14">
        <f>INDEX(LivTpk,2,MATCH(F$19&amp;"_"&amp;F$20&amp;"_"&amp;A9,LivTpk_var,0))</f>
        <v>1006</v>
      </c>
      <c r="G9" s="14">
        <f>INDEX(LivTpk,2,MATCH(G$19&amp;"_"&amp;G$20&amp;"_"&amp;A9,LivTpk_var,0))</f>
        <v>86590234</v>
      </c>
      <c r="H9" s="14">
        <f>INDEX(LivTpk,2,MATCH(H$19&amp;"_"&amp;H$20&amp;"_"&amp;A9,LivTpk_var,0))</f>
        <v>85582402</v>
      </c>
      <c r="I9" s="14">
        <f>INDEX(LivTpk,2,MATCH(I$19&amp;"_"&amp;I$20&amp;"_"&amp;A9,LivTpk_var,0))</f>
        <v>1007832</v>
      </c>
      <c r="J9" s="17"/>
      <c r="K9" s="17"/>
    </row>
    <row r="10" spans="1:11">
      <c r="A10" s="19" t="s">
        <v>422</v>
      </c>
      <c r="B10" s="16" t="s">
        <v>7</v>
      </c>
      <c r="C10" s="17" t="s">
        <v>421</v>
      </c>
      <c r="D10" s="14">
        <f>INDEX(LivTpk,2,MATCH(D$19&amp;"_"&amp;$D$20&amp;"_"&amp;A10,LivTpk_var,0))</f>
        <v>17669010</v>
      </c>
      <c r="E10" s="14">
        <f>INDEX(LivTpk,2,MATCH(E$19&amp;"_"&amp;$E$20&amp;"_"&amp;A10,LivTpk_var,0))</f>
        <v>171751089</v>
      </c>
      <c r="F10" s="14">
        <f>INDEX(LivTpk,2,MATCH(F$19&amp;"_"&amp;F$20&amp;"_"&amp;A10,LivTpk_var,0))</f>
        <v>10093554</v>
      </c>
      <c r="G10" s="14">
        <f>INDEX(LivTpk,2,MATCH(G$19&amp;"_"&amp;G$20&amp;"_"&amp;A10,LivTpk_var,0))</f>
        <v>199513652</v>
      </c>
      <c r="H10" s="14">
        <f>INDEX(LivTpk,2,MATCH(H$19&amp;"_"&amp;H$20&amp;"_"&amp;A10,LivTpk_var,0))</f>
        <v>198372462</v>
      </c>
      <c r="I10" s="14">
        <f>INDEX(LivTpk,2,MATCH(I$19&amp;"_"&amp;I$20&amp;"_"&amp;A10,LivTpk_var,0))</f>
        <v>1141190</v>
      </c>
      <c r="J10" s="14">
        <f>INDEX(LivTpk,2,MATCH(J$19&amp;"_"&amp;J$20&amp;"_"&amp;A10,LivTpk_var,0))</f>
        <v>470497</v>
      </c>
      <c r="K10" s="14">
        <f>INDEX(LivTpk,2,MATCH(K$19&amp;"_"&amp;K$20&amp;"_"&amp;A10,LivTpk_var,0))</f>
        <v>199984150</v>
      </c>
    </row>
    <row r="11" spans="1:11">
      <c r="A11" s="19"/>
      <c r="B11" s="12"/>
      <c r="C11" s="17" t="s">
        <v>423</v>
      </c>
      <c r="D11" s="17"/>
      <c r="E11" s="17"/>
      <c r="F11" s="17"/>
      <c r="G11" s="17"/>
      <c r="H11" s="17"/>
      <c r="I11" s="17"/>
      <c r="J11" s="17"/>
      <c r="K11" s="17"/>
    </row>
    <row r="12" spans="1:11" ht="15" customHeight="1">
      <c r="A12" s="19" t="s">
        <v>425</v>
      </c>
      <c r="B12" s="12" t="s">
        <v>8</v>
      </c>
      <c r="C12" s="24" t="s">
        <v>424</v>
      </c>
      <c r="D12" s="14">
        <f>INDEX(LivTpk,2,MATCH(D$19&amp;"_"&amp;$D$20&amp;"_"&amp;A12,LivTpk_var,0))</f>
        <v>4320811</v>
      </c>
      <c r="E12" s="14">
        <f>INDEX(LivTpk,2,MATCH(E$19&amp;"_"&amp;$E$20&amp;"_"&amp;A12,LivTpk_var,0))</f>
        <v>13739404</v>
      </c>
      <c r="F12" s="14">
        <f>INDEX(LivTpk,2,MATCH(F$19&amp;"_"&amp;F$20&amp;"_"&amp;A12,LivTpk_var,0))</f>
        <v>7475013</v>
      </c>
      <c r="G12" s="14">
        <f>INDEX(LivTpk,2,MATCH(G$19&amp;"_"&amp;G$20&amp;"_"&amp;A12,LivTpk_var,0))</f>
        <v>25535228</v>
      </c>
      <c r="H12" s="14">
        <f>INDEX(LivTpk,2,MATCH(H$19&amp;"_"&amp;H$20&amp;"_"&amp;A12,LivTpk_var,0))</f>
        <v>25535228</v>
      </c>
      <c r="I12" s="14">
        <f>INDEX(LivTpk,2,MATCH(I$19&amp;"_"&amp;I$20&amp;"_"&amp;A12,LivTpk_var,0))</f>
        <v>0</v>
      </c>
      <c r="J12" s="17"/>
      <c r="K12" s="17"/>
    </row>
    <row r="13" spans="1:11" ht="15" customHeight="1">
      <c r="A13" s="19" t="s">
        <v>427</v>
      </c>
      <c r="B13" s="12" t="s">
        <v>9</v>
      </c>
      <c r="C13" s="24" t="s">
        <v>426</v>
      </c>
      <c r="D13" s="14">
        <f>INDEX(LivTpk,2,MATCH(D$19&amp;"_"&amp;$D$20&amp;"_"&amp;A13,LivTpk_var,0))</f>
        <v>1338014</v>
      </c>
      <c r="E13" s="14">
        <f>INDEX(LivTpk,2,MATCH(E$19&amp;"_"&amp;$E$20&amp;"_"&amp;A13,LivTpk_var,0))</f>
        <v>28985</v>
      </c>
      <c r="F13" s="14">
        <f>INDEX(LivTpk,2,MATCH(F$19&amp;"_"&amp;F$20&amp;"_"&amp;A13,LivTpk_var,0))</f>
        <v>2004610</v>
      </c>
      <c r="G13" s="14">
        <f>INDEX(LivTpk,2,MATCH(G$19&amp;"_"&amp;G$20&amp;"_"&amp;A13,LivTpk_var,0))</f>
        <v>3371609</v>
      </c>
      <c r="H13" s="14">
        <f>INDEX(LivTpk,2,MATCH(H$19&amp;"_"&amp;H$20&amp;"_"&amp;A13,LivTpk_var,0))</f>
        <v>3371609</v>
      </c>
      <c r="I13" s="14">
        <f>INDEX(LivTpk,2,MATCH(I$19&amp;"_"&amp;I$20&amp;"_"&amp;A13,LivTpk_var,0))</f>
        <v>0</v>
      </c>
      <c r="J13" s="17"/>
      <c r="K13" s="17"/>
    </row>
    <row r="14" spans="1:11" ht="25.5" customHeight="1">
      <c r="A14" s="19" t="s">
        <v>429</v>
      </c>
      <c r="B14" s="12" t="s">
        <v>10</v>
      </c>
      <c r="C14" s="24" t="s">
        <v>428</v>
      </c>
      <c r="D14" s="14">
        <f>INDEX(LivTpk,2,MATCH(D$19&amp;"_"&amp;$D$20&amp;"_"&amp;A14,LivTpk_var,0))</f>
        <v>49266</v>
      </c>
      <c r="E14" s="14">
        <f>INDEX(LivTpk,2,MATCH(E$19&amp;"_"&amp;$E$20&amp;"_"&amp;A14,LivTpk_var,0))</f>
        <v>933719</v>
      </c>
      <c r="F14" s="14">
        <f>INDEX(LivTpk,2,MATCH(F$19&amp;"_"&amp;F$20&amp;"_"&amp;A14,LivTpk_var,0))</f>
        <v>0</v>
      </c>
      <c r="G14" s="14">
        <f>INDEX(LivTpk,2,MATCH(G$19&amp;"_"&amp;G$20&amp;"_"&amp;A14,LivTpk_var,0))</f>
        <v>982985</v>
      </c>
      <c r="H14" s="14">
        <f>INDEX(LivTpk,2,MATCH(H$19&amp;"_"&amp;H$20&amp;"_"&amp;A14,LivTpk_var,0))</f>
        <v>982985</v>
      </c>
      <c r="I14" s="14">
        <f>INDEX(LivTpk,2,MATCH(I$19&amp;"_"&amp;I$20&amp;"_"&amp;A14,LivTpk_var,0))</f>
        <v>0</v>
      </c>
      <c r="J14" s="17"/>
      <c r="K14" s="17"/>
    </row>
    <row r="15" spans="1:11" ht="25.5" customHeight="1">
      <c r="A15" s="19" t="s">
        <v>431</v>
      </c>
      <c r="B15" s="12" t="s">
        <v>11</v>
      </c>
      <c r="C15" s="24" t="s">
        <v>430</v>
      </c>
      <c r="D15" s="14">
        <f>INDEX(LivTpk,2,MATCH(D$19&amp;"_"&amp;$D$20&amp;"_"&amp;A15,LivTpk_var,0))</f>
        <v>11960920</v>
      </c>
      <c r="E15" s="14">
        <f>INDEX(LivTpk,2,MATCH(E$19&amp;"_"&amp;$E$20&amp;"_"&amp;A15,LivTpk_var,0))</f>
        <v>157048981</v>
      </c>
      <c r="F15" s="14">
        <f>INDEX(LivTpk,2,MATCH(F$19&amp;"_"&amp;F$20&amp;"_"&amp;A15,LivTpk_var,0))</f>
        <v>613931</v>
      </c>
      <c r="G15" s="14">
        <f>INDEX(LivTpk,2,MATCH(G$19&amp;"_"&amp;G$20&amp;"_"&amp;A15,LivTpk_var,0))</f>
        <v>169623832</v>
      </c>
      <c r="H15" s="14">
        <f>INDEX(LivTpk,2,MATCH(H$19&amp;"_"&amp;H$20&amp;"_"&amp;A15,LivTpk_var,0))</f>
        <v>168482642</v>
      </c>
      <c r="I15" s="14">
        <f>INDEX(LivTpk,2,MATCH(I$19&amp;"_"&amp;I$20&amp;"_"&amp;A15,LivTpk_var,0))</f>
        <v>1141190</v>
      </c>
      <c r="J15" s="17"/>
      <c r="K15" s="17"/>
    </row>
    <row r="16" spans="1:11">
      <c r="A16" s="19" t="s">
        <v>433</v>
      </c>
      <c r="B16" s="12" t="s">
        <v>12</v>
      </c>
      <c r="C16" s="24" t="s">
        <v>432</v>
      </c>
      <c r="D16" s="14">
        <f>INDEX(LivTpk,2,MATCH(D$19&amp;"_"&amp;$D$20&amp;"_"&amp;A16,LivTpk_var,0))</f>
        <v>1647179</v>
      </c>
      <c r="E16" s="14">
        <f>INDEX(LivTpk,2,MATCH(E$19&amp;"_"&amp;$E$20&amp;"_"&amp;A16,LivTpk_var,0))</f>
        <v>4225458</v>
      </c>
      <c r="F16" s="14">
        <f>INDEX(LivTpk,2,MATCH(F$19&amp;"_"&amp;F$20&amp;"_"&amp;A16,LivTpk_var,0))</f>
        <v>3401961</v>
      </c>
      <c r="G16" s="14">
        <f>INDEX(LivTpk,2,MATCH(G$19&amp;"_"&amp;G$20&amp;"_"&amp;A16,LivTpk_var,0))</f>
        <v>9274598</v>
      </c>
      <c r="H16" s="14">
        <f>INDEX(LivTpk,2,MATCH(H$19&amp;"_"&amp;H$20&amp;"_"&amp;A16,LivTpk_var,0))</f>
        <v>9166629</v>
      </c>
      <c r="I16" s="14">
        <f>INDEX(LivTpk,2,MATCH(I$19&amp;"_"&amp;I$20&amp;"_"&amp;A16,LivTpk_var,0))</f>
        <v>107969</v>
      </c>
      <c r="J16" s="17"/>
      <c r="K16" s="17"/>
    </row>
    <row r="18" spans="3:11">
      <c r="D18" s="26"/>
    </row>
    <row r="19" spans="3:11" ht="0" hidden="1" customHeight="1">
      <c r="C19" s="26" t="s">
        <v>618</v>
      </c>
      <c r="D19" s="30" t="s">
        <v>619</v>
      </c>
      <c r="E19" s="30" t="s">
        <v>619</v>
      </c>
      <c r="F19" s="30" t="s">
        <v>619</v>
      </c>
      <c r="G19" s="30" t="s">
        <v>620</v>
      </c>
      <c r="H19" s="30" t="s">
        <v>620</v>
      </c>
      <c r="I19" s="30" t="s">
        <v>620</v>
      </c>
      <c r="J19" s="30" t="s">
        <v>620</v>
      </c>
      <c r="K19" s="30" t="s">
        <v>620</v>
      </c>
    </row>
    <row r="20" spans="3:11" ht="0" hidden="1" customHeight="1">
      <c r="C20" s="26" t="s">
        <v>617</v>
      </c>
      <c r="D20" s="25" t="s">
        <v>415</v>
      </c>
      <c r="E20" s="25" t="s">
        <v>416</v>
      </c>
      <c r="F20" s="25" t="s">
        <v>417</v>
      </c>
      <c r="G20" s="25" t="s">
        <v>438</v>
      </c>
      <c r="H20" s="25" t="s">
        <v>439</v>
      </c>
      <c r="I20" s="25" t="s">
        <v>440</v>
      </c>
      <c r="J20" s="25" t="s">
        <v>441</v>
      </c>
      <c r="K20" s="25" t="s">
        <v>442</v>
      </c>
    </row>
  </sheetData>
  <sheetProtection algorithmName="SHA-512" hashValue="3YzTLe68KRO0/omcNda1UML+umdU5ftlsmVsVxUxCg5ISpNI01wyKt44eg5iFkjDp1d4h0dcRrCRHotpyvpFFA==" saltValue="74oaOBKeongTnNcyIXGinA==" spinCount="100000" sheet="1" objects="1" scenarios="1"/>
  <mergeCells count="3">
    <mergeCell ref="B4:F4"/>
    <mergeCell ref="B5:F5"/>
    <mergeCell ref="B1:C1"/>
  </mergeCells>
  <hyperlinks>
    <hyperlink ref="B1" location="Indholdsfortegnelse!A1" display="Tilbage til indholdsfortegnelsen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63" orientation="landscape"/>
  <headerFooter scaleWithDoc="0" alignWithMargins="0">
    <oddHeader>&amp;C&amp;G</oddHead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>
    <tabColor theme="4"/>
    <pageSetUpPr fitToPage="1"/>
  </sheetPr>
  <dimension ref="A1:G63"/>
  <sheetViews>
    <sheetView showGridLines="0" topLeftCell="C40" zoomScaleNormal="100" workbookViewId="0">
      <selection activeCell="H19" sqref="H19"/>
    </sheetView>
  </sheetViews>
  <sheetFormatPr defaultColWidth="11.42578125" defaultRowHeight="15"/>
  <cols>
    <col min="1" max="1" width="12.85546875" hidden="1" customWidth="1"/>
    <col min="2" max="2" width="15.5703125" hidden="1" customWidth="1"/>
    <col min="3" max="3" width="5" customWidth="1"/>
    <col min="4" max="4" width="87.42578125" customWidth="1"/>
    <col min="5" max="5" width="14.42578125" customWidth="1"/>
    <col min="6" max="6" width="6" customWidth="1"/>
    <col min="7" max="7" width="13.5703125" hidden="1" customWidth="1"/>
  </cols>
  <sheetData>
    <row r="1" spans="1:5">
      <c r="C1" s="58" t="s">
        <v>406</v>
      </c>
      <c r="D1" s="58"/>
    </row>
    <row r="4" spans="1:5" ht="30" customHeight="1">
      <c r="C4" s="54" t="s">
        <v>623</v>
      </c>
      <c r="D4" s="55"/>
      <c r="E4" s="56"/>
    </row>
    <row r="5" spans="1:5" ht="15" customHeight="1">
      <c r="C5" s="57" t="s">
        <v>187</v>
      </c>
      <c r="D5" s="57"/>
      <c r="E5" s="57"/>
    </row>
    <row r="6" spans="1:5" ht="31.5" customHeight="1">
      <c r="A6" s="18" t="s">
        <v>245</v>
      </c>
      <c r="B6" s="13" t="s">
        <v>244</v>
      </c>
      <c r="C6" s="12"/>
      <c r="D6" s="12"/>
      <c r="E6" s="15" t="s">
        <v>188</v>
      </c>
    </row>
    <row r="7" spans="1:5">
      <c r="A7" s="19" t="s">
        <v>279</v>
      </c>
      <c r="B7" t="str">
        <f>"Res_"&amp;$B$6&amp;"_"&amp;A7</f>
        <v>Res_BeY_BM</v>
      </c>
      <c r="C7" s="12" t="s">
        <v>5</v>
      </c>
      <c r="D7" s="12" t="s">
        <v>0</v>
      </c>
      <c r="E7" s="14">
        <f t="shared" ref="E7:E41" si="0">INDEX(LivTpk,3,MATCH($B7,LivTpk_var,0))</f>
        <v>31047471</v>
      </c>
    </row>
    <row r="8" spans="1:5">
      <c r="A8" s="19" t="s">
        <v>314</v>
      </c>
      <c r="B8" t="str">
        <f t="shared" ref="B8:B63" si="1">"Res_"&amp;$B$6&amp;"_"&amp;A8</f>
        <v>Res_BeY_AFp</v>
      </c>
      <c r="C8" s="12" t="s">
        <v>6</v>
      </c>
      <c r="D8" s="12" t="s">
        <v>86</v>
      </c>
      <c r="E8" s="14">
        <f t="shared" si="0"/>
        <v>0</v>
      </c>
    </row>
    <row r="9" spans="1:5">
      <c r="A9" s="19" t="s">
        <v>246</v>
      </c>
      <c r="B9" t="str">
        <f t="shared" si="1"/>
        <v>Res_BeY_PMTot</v>
      </c>
      <c r="C9" s="16" t="s">
        <v>7</v>
      </c>
      <c r="D9" s="16" t="s">
        <v>1</v>
      </c>
      <c r="E9" s="14">
        <f t="shared" si="0"/>
        <v>31047471</v>
      </c>
    </row>
    <row r="10" spans="1:5">
      <c r="A10" s="19" t="s">
        <v>280</v>
      </c>
      <c r="B10" t="str">
        <f t="shared" si="1"/>
        <v>Res_BeY_IndT</v>
      </c>
      <c r="C10" s="12" t="s">
        <v>8</v>
      </c>
      <c r="D10" s="12" t="s">
        <v>2</v>
      </c>
      <c r="E10" s="14">
        <f t="shared" si="0"/>
        <v>26608675</v>
      </c>
    </row>
    <row r="11" spans="1:5">
      <c r="A11" s="19" t="s">
        <v>281</v>
      </c>
      <c r="B11" t="str">
        <f t="shared" si="1"/>
        <v>Res_BeY_IndA</v>
      </c>
      <c r="C11" s="12" t="s">
        <v>9</v>
      </c>
      <c r="D11" s="12" t="s">
        <v>3</v>
      </c>
      <c r="E11" s="14">
        <f t="shared" si="0"/>
        <v>14281703</v>
      </c>
    </row>
    <row r="12" spans="1:5">
      <c r="A12" s="19" t="s">
        <v>282</v>
      </c>
      <c r="B12" t="str">
        <f t="shared" si="1"/>
        <v>Res_BeY_IndE</v>
      </c>
      <c r="C12" s="12" t="s">
        <v>10</v>
      </c>
      <c r="D12" s="12" t="s">
        <v>4</v>
      </c>
      <c r="E12" s="14">
        <f t="shared" si="0"/>
        <v>193412</v>
      </c>
    </row>
    <row r="13" spans="1:5">
      <c r="A13" s="19" t="s">
        <v>315</v>
      </c>
      <c r="B13" t="str">
        <f t="shared" si="1"/>
        <v>Res_BeY_RiU</v>
      </c>
      <c r="C13" s="12" t="s">
        <v>11</v>
      </c>
      <c r="D13" s="12" t="s">
        <v>46</v>
      </c>
      <c r="E13" s="14">
        <f t="shared" si="0"/>
        <v>11794550</v>
      </c>
    </row>
    <row r="14" spans="1:5">
      <c r="A14" s="19" t="s">
        <v>283</v>
      </c>
      <c r="B14" t="str">
        <f t="shared" si="1"/>
        <v>Res_BeY_Kurs</v>
      </c>
      <c r="C14" s="12" t="s">
        <v>12</v>
      </c>
      <c r="D14" s="12" t="s">
        <v>47</v>
      </c>
      <c r="E14" s="14">
        <f t="shared" si="0"/>
        <v>33362327</v>
      </c>
    </row>
    <row r="15" spans="1:5">
      <c r="A15" s="19" t="s">
        <v>316</v>
      </c>
      <c r="B15" t="str">
        <f t="shared" si="1"/>
        <v>Res_BeY_Rug</v>
      </c>
      <c r="C15" s="12" t="s">
        <v>13</v>
      </c>
      <c r="D15" s="12" t="s">
        <v>48</v>
      </c>
      <c r="E15" s="14">
        <f t="shared" si="0"/>
        <v>-1417400</v>
      </c>
    </row>
    <row r="16" spans="1:5">
      <c r="A16" s="19" t="s">
        <v>284</v>
      </c>
      <c r="B16" t="str">
        <f t="shared" si="1"/>
        <v>Res_BeY_AdmV</v>
      </c>
      <c r="C16" s="12" t="s">
        <v>14</v>
      </c>
      <c r="D16" s="12" t="s">
        <v>49</v>
      </c>
      <c r="E16" s="14">
        <f t="shared" si="0"/>
        <v>-1522096</v>
      </c>
    </row>
    <row r="17" spans="1:5" ht="15.75" customHeight="1">
      <c r="A17" s="19" t="s">
        <v>381</v>
      </c>
      <c r="B17" t="str">
        <f t="shared" si="1"/>
        <v>Res_BeY_iaTot</v>
      </c>
      <c r="C17" s="16" t="s">
        <v>15</v>
      </c>
      <c r="D17" s="16" t="s">
        <v>50</v>
      </c>
      <c r="E17" s="14">
        <f t="shared" si="0"/>
        <v>83301173</v>
      </c>
    </row>
    <row r="18" spans="1:5">
      <c r="A18" s="19" t="s">
        <v>285</v>
      </c>
      <c r="B18" t="str">
        <f t="shared" si="1"/>
        <v>Res_BeY_Pas</v>
      </c>
      <c r="C18" s="12" t="s">
        <v>16</v>
      </c>
      <c r="D18" s="12" t="s">
        <v>51</v>
      </c>
      <c r="E18" s="14">
        <f t="shared" si="0"/>
        <v>-6138547</v>
      </c>
    </row>
    <row r="19" spans="1:5">
      <c r="A19" s="19" t="s">
        <v>317</v>
      </c>
      <c r="B19" t="str">
        <f t="shared" si="1"/>
        <v>Res_BeY_UbY</v>
      </c>
      <c r="C19" s="12" t="s">
        <v>17</v>
      </c>
      <c r="D19" s="12" t="s">
        <v>52</v>
      </c>
      <c r="E19" s="14">
        <f t="shared" si="0"/>
        <v>-27095316</v>
      </c>
    </row>
    <row r="20" spans="1:5">
      <c r="A20" s="19" t="s">
        <v>318</v>
      </c>
      <c r="B20" t="str">
        <f t="shared" si="1"/>
        <v>Res_BeY_MGd</v>
      </c>
      <c r="C20" s="12" t="s">
        <v>18</v>
      </c>
      <c r="D20" s="12" t="s">
        <v>53</v>
      </c>
      <c r="E20" s="14">
        <f t="shared" si="0"/>
        <v>1276</v>
      </c>
    </row>
    <row r="21" spans="1:5">
      <c r="A21" s="19" t="s">
        <v>286</v>
      </c>
      <c r="B21" t="str">
        <f t="shared" si="1"/>
        <v>Res_BeY_YTot</v>
      </c>
      <c r="C21" s="16" t="s">
        <v>19</v>
      </c>
      <c r="D21" s="16" t="s">
        <v>189</v>
      </c>
      <c r="E21" s="14">
        <f t="shared" si="0"/>
        <v>-27094041</v>
      </c>
    </row>
    <row r="22" spans="1:5">
      <c r="A22" s="19" t="s">
        <v>287</v>
      </c>
      <c r="B22" t="str">
        <f t="shared" si="1"/>
        <v>Res_BeY_LP</v>
      </c>
      <c r="C22" s="12" t="s">
        <v>20</v>
      </c>
      <c r="D22" s="12" t="s">
        <v>243</v>
      </c>
      <c r="E22" s="14">
        <f t="shared" si="0"/>
        <v>-71343387</v>
      </c>
    </row>
    <row r="23" spans="1:5">
      <c r="A23" s="19" t="s">
        <v>288</v>
      </c>
      <c r="B23" t="str">
        <f t="shared" si="1"/>
        <v>Res_BeY_GLP</v>
      </c>
      <c r="C23" s="12" t="s">
        <v>21</v>
      </c>
      <c r="D23" s="12" t="s">
        <v>56</v>
      </c>
      <c r="E23" s="14">
        <f t="shared" si="0"/>
        <v>-72</v>
      </c>
    </row>
    <row r="24" spans="1:5">
      <c r="A24" s="19" t="s">
        <v>289</v>
      </c>
      <c r="B24" t="str">
        <f t="shared" si="1"/>
        <v>Res_BeY_LPTot</v>
      </c>
      <c r="C24" s="16" t="s">
        <v>22</v>
      </c>
      <c r="D24" s="16" t="s">
        <v>190</v>
      </c>
      <c r="E24" s="14">
        <f t="shared" si="0"/>
        <v>-71343459</v>
      </c>
    </row>
    <row r="25" spans="1:5">
      <c r="A25" s="19" t="s">
        <v>290</v>
      </c>
      <c r="B25" t="str">
        <f t="shared" si="1"/>
        <v>Res_BeY_Fm</v>
      </c>
      <c r="C25" s="12" t="s">
        <v>23</v>
      </c>
      <c r="D25" s="12" t="s">
        <v>191</v>
      </c>
      <c r="E25" s="14">
        <f t="shared" si="0"/>
        <v>206494</v>
      </c>
    </row>
    <row r="26" spans="1:5">
      <c r="A26" s="19" t="s">
        <v>382</v>
      </c>
      <c r="B26" t="str">
        <f t="shared" si="1"/>
        <v>Res_BeY_Okap</v>
      </c>
      <c r="C26" s="12" t="s">
        <v>24</v>
      </c>
      <c r="D26" s="12" t="s">
        <v>192</v>
      </c>
      <c r="E26" s="14">
        <f t="shared" si="0"/>
        <v>-1981234</v>
      </c>
    </row>
    <row r="27" spans="1:5">
      <c r="A27" s="19" t="s">
        <v>292</v>
      </c>
      <c r="B27" t="str">
        <f t="shared" si="1"/>
        <v>Res_BeY_Eom</v>
      </c>
      <c r="C27" s="12" t="s">
        <v>25</v>
      </c>
      <c r="D27" s="12" t="s">
        <v>57</v>
      </c>
      <c r="E27" s="14">
        <f t="shared" si="0"/>
        <v>0</v>
      </c>
    </row>
    <row r="28" spans="1:5">
      <c r="A28" s="19" t="s">
        <v>293</v>
      </c>
      <c r="B28" t="str">
        <f t="shared" si="1"/>
        <v>Res_BeY_Aom</v>
      </c>
      <c r="C28" s="12" t="s">
        <v>26</v>
      </c>
      <c r="D28" s="12" t="s">
        <v>92</v>
      </c>
      <c r="E28" s="14">
        <f t="shared" si="0"/>
        <v>-411320</v>
      </c>
    </row>
    <row r="29" spans="1:5">
      <c r="A29" s="19" t="s">
        <v>383</v>
      </c>
      <c r="B29" t="str">
        <f t="shared" si="1"/>
        <v>Res_BeY_RTv</v>
      </c>
      <c r="C29" s="12" t="s">
        <v>27</v>
      </c>
      <c r="D29" s="12" t="s">
        <v>58</v>
      </c>
      <c r="E29" s="14">
        <f t="shared" si="0"/>
        <v>0</v>
      </c>
    </row>
    <row r="30" spans="1:5">
      <c r="A30" s="19" t="s">
        <v>319</v>
      </c>
      <c r="B30" t="str">
        <f t="shared" si="1"/>
        <v>Res_BeY_PGG</v>
      </c>
      <c r="C30" s="12" t="s">
        <v>28</v>
      </c>
      <c r="D30" s="12" t="s">
        <v>93</v>
      </c>
      <c r="E30" s="14">
        <f t="shared" si="0"/>
        <v>0</v>
      </c>
    </row>
    <row r="31" spans="1:5">
      <c r="A31" s="19" t="s">
        <v>294</v>
      </c>
      <c r="B31" t="str">
        <f t="shared" si="1"/>
        <v>Res_BeY_DTot</v>
      </c>
      <c r="C31" s="16" t="s">
        <v>29</v>
      </c>
      <c r="D31" s="17" t="s">
        <v>201</v>
      </c>
      <c r="E31" s="14">
        <f t="shared" si="0"/>
        <v>-411320</v>
      </c>
    </row>
    <row r="32" spans="1:5">
      <c r="A32" s="19" t="s">
        <v>326</v>
      </c>
      <c r="B32" t="str">
        <f t="shared" si="1"/>
        <v>Res_BeY_Oia</v>
      </c>
      <c r="C32" s="12" t="s">
        <v>30</v>
      </c>
      <c r="D32" s="12" t="s">
        <v>59</v>
      </c>
      <c r="E32" s="14">
        <f t="shared" si="0"/>
        <v>-6553248</v>
      </c>
    </row>
    <row r="33" spans="1:5">
      <c r="A33" s="19" t="s">
        <v>320</v>
      </c>
      <c r="B33" t="str">
        <f t="shared" si="1"/>
        <v>Res_BeY_FPTot</v>
      </c>
      <c r="C33" s="16" t="s">
        <v>31</v>
      </c>
      <c r="D33" s="16" t="s">
        <v>193</v>
      </c>
      <c r="E33" s="14">
        <f t="shared" si="0"/>
        <v>1033288</v>
      </c>
    </row>
    <row r="34" spans="1:5">
      <c r="A34" s="19" t="s">
        <v>321</v>
      </c>
      <c r="B34" t="str">
        <f t="shared" si="1"/>
        <v>Res_BeY_RSU</v>
      </c>
      <c r="C34" s="12" t="s">
        <v>32</v>
      </c>
      <c r="D34" s="12" t="s">
        <v>60</v>
      </c>
      <c r="E34" s="14">
        <f t="shared" si="0"/>
        <v>-1111</v>
      </c>
    </row>
    <row r="35" spans="1:5">
      <c r="A35" s="19" t="s">
        <v>384</v>
      </c>
      <c r="B35" t="str">
        <f t="shared" si="1"/>
        <v>Res_BeY_Ekia</v>
      </c>
      <c r="C35" s="12" t="s">
        <v>33</v>
      </c>
      <c r="D35" s="12" t="s">
        <v>61</v>
      </c>
      <c r="E35" s="14">
        <f t="shared" si="0"/>
        <v>7706061</v>
      </c>
    </row>
    <row r="36" spans="1:5">
      <c r="A36" s="19" t="s">
        <v>385</v>
      </c>
      <c r="B36" t="str">
        <f t="shared" si="1"/>
        <v>Res_BeY_Xind</v>
      </c>
      <c r="C36" s="12" t="s">
        <v>34</v>
      </c>
      <c r="D36" s="12" t="s">
        <v>62</v>
      </c>
      <c r="E36" s="14">
        <f t="shared" si="0"/>
        <v>0</v>
      </c>
    </row>
    <row r="37" spans="1:5">
      <c r="A37" s="19" t="s">
        <v>386</v>
      </c>
      <c r="B37" t="str">
        <f t="shared" si="1"/>
        <v>Res_BeY_Xomk</v>
      </c>
      <c r="C37" s="12" t="s">
        <v>35</v>
      </c>
      <c r="D37" s="12" t="s">
        <v>194</v>
      </c>
      <c r="E37" s="14">
        <f t="shared" si="0"/>
        <v>0</v>
      </c>
    </row>
    <row r="38" spans="1:5">
      <c r="A38" s="19" t="s">
        <v>295</v>
      </c>
      <c r="B38" t="str">
        <f t="shared" si="1"/>
        <v>Res_BeY_ROA</v>
      </c>
      <c r="C38" s="12" t="s">
        <v>36</v>
      </c>
      <c r="D38" s="12" t="s">
        <v>63</v>
      </c>
      <c r="E38" s="14">
        <f t="shared" si="0"/>
        <v>0</v>
      </c>
    </row>
    <row r="39" spans="1:5">
      <c r="A39" s="19" t="s">
        <v>325</v>
      </c>
      <c r="B39" t="str">
        <f t="shared" si="1"/>
        <v>Res_BeY_RfSTot</v>
      </c>
      <c r="C39" s="16" t="s">
        <v>37</v>
      </c>
      <c r="D39" s="16" t="s">
        <v>403</v>
      </c>
      <c r="E39" s="14">
        <f t="shared" si="0"/>
        <v>8738238</v>
      </c>
    </row>
    <row r="40" spans="1:5">
      <c r="A40" s="19" t="s">
        <v>296</v>
      </c>
      <c r="B40" t="str">
        <f t="shared" si="1"/>
        <v>Res_BeY_SEk</v>
      </c>
      <c r="C40" s="12" t="s">
        <v>38</v>
      </c>
      <c r="D40" s="12" t="s">
        <v>64</v>
      </c>
      <c r="E40" s="14">
        <f t="shared" si="0"/>
        <v>-1832851</v>
      </c>
    </row>
    <row r="41" spans="1:5">
      <c r="A41" s="19" t="s">
        <v>269</v>
      </c>
      <c r="B41" t="str">
        <f t="shared" si="1"/>
        <v>Res_BeY_ResTot</v>
      </c>
      <c r="C41" s="16" t="s">
        <v>39</v>
      </c>
      <c r="D41" s="16" t="s">
        <v>195</v>
      </c>
      <c r="E41" s="14">
        <f t="shared" si="0"/>
        <v>6905388</v>
      </c>
    </row>
    <row r="42" spans="1:5">
      <c r="A42" s="19"/>
      <c r="C42" s="16"/>
      <c r="D42" s="16"/>
      <c r="E42" s="16"/>
    </row>
    <row r="43" spans="1:5">
      <c r="A43" s="19"/>
      <c r="C43" s="16"/>
      <c r="D43" s="16" t="s">
        <v>65</v>
      </c>
      <c r="E43" s="16"/>
    </row>
    <row r="44" spans="1:5">
      <c r="A44" s="19" t="s">
        <v>297</v>
      </c>
      <c r="B44" t="str">
        <f t="shared" si="1"/>
        <v>Res_BeY_SB</v>
      </c>
      <c r="C44" s="12" t="s">
        <v>40</v>
      </c>
      <c r="D44" s="12" t="s">
        <v>85</v>
      </c>
      <c r="E44" s="14">
        <f t="shared" ref="E44:E63" si="2">INDEX(LivTpk,3,MATCH($B44,LivTpk_var,0))</f>
        <v>2394</v>
      </c>
    </row>
    <row r="45" spans="1:5">
      <c r="A45" s="19" t="s">
        <v>322</v>
      </c>
      <c r="B45" t="str">
        <f t="shared" si="1"/>
        <v>Res_BeY_SAF</v>
      </c>
      <c r="C45" s="12" t="s">
        <v>41</v>
      </c>
      <c r="D45" s="12" t="s">
        <v>86</v>
      </c>
      <c r="E45" s="14">
        <f t="shared" si="2"/>
        <v>0</v>
      </c>
    </row>
    <row r="46" spans="1:5">
      <c r="A46" s="19" t="s">
        <v>323</v>
      </c>
      <c r="B46" t="str">
        <f t="shared" si="1"/>
        <v>Res_BeY_SPh</v>
      </c>
      <c r="C46" s="12" t="s">
        <v>42</v>
      </c>
      <c r="D46" s="12" t="s">
        <v>87</v>
      </c>
      <c r="E46" s="14">
        <f t="shared" si="2"/>
        <v>0</v>
      </c>
    </row>
    <row r="47" spans="1:5">
      <c r="A47" s="19" t="s">
        <v>313</v>
      </c>
      <c r="B47" t="str">
        <f t="shared" si="1"/>
        <v>Res_BeY_SFRm</v>
      </c>
      <c r="C47" s="12" t="s">
        <v>43</v>
      </c>
      <c r="D47" s="12" t="s">
        <v>196</v>
      </c>
      <c r="E47" s="14">
        <f t="shared" si="2"/>
        <v>0</v>
      </c>
    </row>
    <row r="48" spans="1:5">
      <c r="A48" s="19" t="s">
        <v>298</v>
      </c>
      <c r="B48" t="str">
        <f t="shared" si="1"/>
        <v>Res_BeY_SGP</v>
      </c>
      <c r="C48" s="12" t="s">
        <v>44</v>
      </c>
      <c r="D48" s="12" t="s">
        <v>88</v>
      </c>
      <c r="E48" s="14">
        <f t="shared" si="2"/>
        <v>0</v>
      </c>
    </row>
    <row r="49" spans="1:5">
      <c r="A49" s="19" t="s">
        <v>309</v>
      </c>
      <c r="B49" t="str">
        <f t="shared" si="1"/>
        <v>Res_BeY_SPTot</v>
      </c>
      <c r="C49" s="16" t="s">
        <v>45</v>
      </c>
      <c r="D49" s="16" t="s">
        <v>198</v>
      </c>
      <c r="E49" s="14">
        <f t="shared" si="2"/>
        <v>2394</v>
      </c>
    </row>
    <row r="50" spans="1:5">
      <c r="A50" s="19" t="s">
        <v>299</v>
      </c>
      <c r="B50" t="str">
        <f t="shared" si="1"/>
        <v>Res_BeY_SFR</v>
      </c>
      <c r="C50" s="12" t="s">
        <v>66</v>
      </c>
      <c r="D50" s="12" t="s">
        <v>89</v>
      </c>
      <c r="E50" s="14">
        <f t="shared" si="2"/>
        <v>0</v>
      </c>
    </row>
    <row r="51" spans="1:5">
      <c r="A51" s="19" t="s">
        <v>300</v>
      </c>
      <c r="B51" t="str">
        <f t="shared" si="1"/>
        <v>Res_BeY_SUE</v>
      </c>
      <c r="C51" s="12" t="s">
        <v>67</v>
      </c>
      <c r="D51" s="12" t="s">
        <v>90</v>
      </c>
      <c r="E51" s="14">
        <f t="shared" si="2"/>
        <v>-2676</v>
      </c>
    </row>
    <row r="52" spans="1:5">
      <c r="A52" s="19" t="s">
        <v>301</v>
      </c>
      <c r="B52" t="str">
        <f t="shared" si="1"/>
        <v>Res_BeY_SMG</v>
      </c>
      <c r="C52" s="12" t="s">
        <v>68</v>
      </c>
      <c r="D52" s="12" t="s">
        <v>53</v>
      </c>
      <c r="E52" s="14">
        <f t="shared" si="2"/>
        <v>0</v>
      </c>
    </row>
    <row r="53" spans="1:5">
      <c r="A53" s="19" t="s">
        <v>302</v>
      </c>
      <c r="B53" t="str">
        <f t="shared" si="1"/>
        <v>Res_BeY_SEh</v>
      </c>
      <c r="C53" s="12" t="s">
        <v>69</v>
      </c>
      <c r="D53" s="12" t="s">
        <v>54</v>
      </c>
      <c r="E53" s="14">
        <f t="shared" si="2"/>
        <v>-709</v>
      </c>
    </row>
    <row r="54" spans="1:5">
      <c r="A54" s="19" t="s">
        <v>310</v>
      </c>
      <c r="B54" t="str">
        <f t="shared" si="1"/>
        <v>Res_BeY_SRm</v>
      </c>
      <c r="C54" s="12" t="s">
        <v>70</v>
      </c>
      <c r="D54" s="12" t="s">
        <v>197</v>
      </c>
      <c r="E54" s="14">
        <f t="shared" si="2"/>
        <v>0</v>
      </c>
    </row>
    <row r="55" spans="1:5">
      <c r="A55" s="19" t="s">
        <v>303</v>
      </c>
      <c r="B55" t="str">
        <f t="shared" si="1"/>
        <v>Res_BeY_SGEh</v>
      </c>
      <c r="C55" s="12" t="s">
        <v>71</v>
      </c>
      <c r="D55" s="12" t="s">
        <v>55</v>
      </c>
      <c r="E55" s="14">
        <f t="shared" si="2"/>
        <v>0</v>
      </c>
    </row>
    <row r="56" spans="1:5">
      <c r="A56" s="19" t="s">
        <v>311</v>
      </c>
      <c r="B56" t="str">
        <f t="shared" si="1"/>
        <v>Res_BeY_SETot</v>
      </c>
      <c r="C56" s="16" t="s">
        <v>72</v>
      </c>
      <c r="D56" s="17" t="s">
        <v>199</v>
      </c>
      <c r="E56" s="14">
        <f t="shared" si="2"/>
        <v>-3385</v>
      </c>
    </row>
    <row r="57" spans="1:5">
      <c r="A57" s="19" t="s">
        <v>304</v>
      </c>
      <c r="B57" t="str">
        <f t="shared" si="1"/>
        <v>Res_BeY_SBP</v>
      </c>
      <c r="C57" s="12" t="s">
        <v>73</v>
      </c>
      <c r="D57" s="12" t="s">
        <v>91</v>
      </c>
      <c r="E57" s="14">
        <f t="shared" si="2"/>
        <v>0</v>
      </c>
    </row>
    <row r="58" spans="1:5">
      <c r="A58" s="19" t="s">
        <v>305</v>
      </c>
      <c r="B58" t="str">
        <f t="shared" si="1"/>
        <v>Res_BeY_SEom</v>
      </c>
      <c r="C58" s="12" t="s">
        <v>74</v>
      </c>
      <c r="D58" s="12" t="s">
        <v>57</v>
      </c>
      <c r="E58" s="14">
        <f t="shared" si="2"/>
        <v>0</v>
      </c>
    </row>
    <row r="59" spans="1:5">
      <c r="A59" s="19" t="s">
        <v>306</v>
      </c>
      <c r="B59" t="str">
        <f t="shared" si="1"/>
        <v>Res_BeY_SAdm</v>
      </c>
      <c r="C59" s="12" t="s">
        <v>75</v>
      </c>
      <c r="D59" s="12" t="s">
        <v>92</v>
      </c>
      <c r="E59" s="14">
        <f t="shared" si="2"/>
        <v>-120</v>
      </c>
    </row>
    <row r="60" spans="1:5">
      <c r="A60" s="19" t="s">
        <v>324</v>
      </c>
      <c r="B60" t="str">
        <f t="shared" si="1"/>
        <v>Res_BeY_SPGG</v>
      </c>
      <c r="C60" s="12" t="s">
        <v>76</v>
      </c>
      <c r="D60" s="12" t="s">
        <v>93</v>
      </c>
      <c r="E60" s="14">
        <f t="shared" si="2"/>
        <v>0</v>
      </c>
    </row>
    <row r="61" spans="1:5">
      <c r="A61" s="19" t="s">
        <v>307</v>
      </c>
      <c r="B61" t="str">
        <f t="shared" si="1"/>
        <v>Res_BeY_SDTot</v>
      </c>
      <c r="C61" s="16" t="s">
        <v>77</v>
      </c>
      <c r="D61" s="16" t="s">
        <v>200</v>
      </c>
      <c r="E61" s="14">
        <f t="shared" si="2"/>
        <v>-120</v>
      </c>
    </row>
    <row r="62" spans="1:5">
      <c r="A62" s="19" t="s">
        <v>308</v>
      </c>
      <c r="B62" t="str">
        <f t="shared" si="1"/>
        <v>Res_BeY_SSU</v>
      </c>
      <c r="C62" s="12" t="s">
        <v>78</v>
      </c>
      <c r="D62" s="12" t="s">
        <v>94</v>
      </c>
      <c r="E62" s="14">
        <f t="shared" si="2"/>
        <v>0</v>
      </c>
    </row>
    <row r="63" spans="1:5" ht="26.25" customHeight="1">
      <c r="A63" s="19" t="s">
        <v>312</v>
      </c>
      <c r="B63" t="str">
        <f t="shared" si="1"/>
        <v>Res_BeY_SRTot</v>
      </c>
      <c r="C63" s="16" t="s">
        <v>79</v>
      </c>
      <c r="D63" s="17" t="s">
        <v>202</v>
      </c>
      <c r="E63" s="14">
        <f t="shared" si="2"/>
        <v>-1111</v>
      </c>
    </row>
  </sheetData>
  <sheetProtection algorithmName="SHA-512" hashValue="z3PBUVyq8zYSGEOfRWjmb4pqbd2IcOdFF14B59WhYnk4sf8JHiFqcXBp9Joj974j9iQyMxU+4kTfEVMR4U4xPg==" saltValue="U44R6O1VoK2dUyFjZWbng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79" orientation="portrait"/>
  <headerFooter scaleWithDoc="0" alignWithMargins="0">
    <oddHeader>&amp;C&amp;G</oddHead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>
    <tabColor theme="4"/>
  </sheetPr>
  <dimension ref="A1:G107"/>
  <sheetViews>
    <sheetView showGridLines="0" topLeftCell="C83" zoomScaleNormal="100" workbookViewId="0">
      <selection sqref="A1:B1048576"/>
    </sheetView>
  </sheetViews>
  <sheetFormatPr defaultColWidth="11.42578125" defaultRowHeight="15"/>
  <cols>
    <col min="1" max="1" width="7.42578125" hidden="1" customWidth="1"/>
    <col min="2" max="2" width="16.7109375" hidden="1" customWidth="1"/>
    <col min="3" max="3" width="5" customWidth="1"/>
    <col min="4" max="4" width="109.5703125" customWidth="1"/>
    <col min="5" max="5" width="14.42578125" customWidth="1"/>
    <col min="6" max="6" width="9.140625" customWidth="1"/>
  </cols>
  <sheetData>
    <row r="1" spans="1:7">
      <c r="C1" s="58" t="s">
        <v>406</v>
      </c>
      <c r="D1" s="58"/>
    </row>
    <row r="4" spans="1:7" ht="30" customHeight="1">
      <c r="C4" s="59" t="s">
        <v>624</v>
      </c>
      <c r="D4" s="60"/>
      <c r="E4" s="61"/>
    </row>
    <row r="5" spans="1:7" ht="15" customHeight="1">
      <c r="C5" s="62" t="s">
        <v>187</v>
      </c>
      <c r="D5" s="63"/>
      <c r="E5" s="64"/>
    </row>
    <row r="6" spans="1:7" ht="22.5" customHeight="1">
      <c r="C6" s="12"/>
      <c r="D6" s="12"/>
      <c r="E6" s="15" t="s">
        <v>398</v>
      </c>
    </row>
    <row r="7" spans="1:7" ht="15" customHeight="1">
      <c r="B7" s="19" t="s">
        <v>278</v>
      </c>
      <c r="C7" s="12"/>
      <c r="D7" s="16" t="s">
        <v>95</v>
      </c>
      <c r="E7" s="15"/>
    </row>
    <row r="8" spans="1:7">
      <c r="A8" s="22" t="s">
        <v>247</v>
      </c>
      <c r="B8" t="str">
        <f>"Bal_"&amp;A8&amp;"_"&amp;$B$7</f>
        <v>Bal_iak_AkPa</v>
      </c>
      <c r="C8" s="12" t="s">
        <v>5</v>
      </c>
      <c r="D8" s="12" t="s">
        <v>96</v>
      </c>
      <c r="E8" s="14">
        <f t="shared" ref="E8:E52" si="0">INDEX(LivTpk,3,MATCH($B8,LivTpk_var,0))</f>
        <v>71887</v>
      </c>
      <c r="G8" s="31"/>
    </row>
    <row r="9" spans="1:7">
      <c r="A9" s="22" t="s">
        <v>248</v>
      </c>
      <c r="B9" t="str">
        <f t="shared" ref="B9:B72" si="1">"Bal_"&amp;A9&amp;"_"&amp;$B$7</f>
        <v>Bal_Dm_AkPa</v>
      </c>
      <c r="C9" s="12" t="s">
        <v>6</v>
      </c>
      <c r="D9" s="12" t="s">
        <v>97</v>
      </c>
      <c r="E9" s="14">
        <f t="shared" si="0"/>
        <v>78851</v>
      </c>
      <c r="G9" s="31"/>
    </row>
    <row r="10" spans="1:7">
      <c r="A10" s="22" t="s">
        <v>249</v>
      </c>
      <c r="B10" t="str">
        <f t="shared" si="1"/>
        <v>Bal_Dejd_AkPa</v>
      </c>
      <c r="C10" s="12" t="s">
        <v>7</v>
      </c>
      <c r="D10" s="12" t="s">
        <v>98</v>
      </c>
      <c r="E10" s="14">
        <f t="shared" si="0"/>
        <v>82058</v>
      </c>
      <c r="G10" s="31"/>
    </row>
    <row r="11" spans="1:7">
      <c r="A11" s="22" t="s">
        <v>327</v>
      </c>
      <c r="B11" t="str">
        <f t="shared" si="1"/>
        <v>Bal_MATot_AkPa</v>
      </c>
      <c r="C11" s="16" t="s">
        <v>8</v>
      </c>
      <c r="D11" s="16" t="s">
        <v>99</v>
      </c>
      <c r="E11" s="14">
        <f t="shared" si="0"/>
        <v>160909</v>
      </c>
      <c r="G11" s="31"/>
    </row>
    <row r="12" spans="1:7">
      <c r="A12" s="22" t="s">
        <v>375</v>
      </c>
      <c r="B12" t="str">
        <f t="shared" si="1"/>
        <v>Bal_iEjd_AkPa</v>
      </c>
      <c r="C12" s="12" t="s">
        <v>9</v>
      </c>
      <c r="D12" s="12" t="s">
        <v>100</v>
      </c>
      <c r="E12" s="14">
        <f t="shared" si="0"/>
        <v>6198965</v>
      </c>
      <c r="G12" s="31"/>
    </row>
    <row r="13" spans="1:7">
      <c r="A13" s="22" t="s">
        <v>376</v>
      </c>
      <c r="B13" t="str">
        <f t="shared" si="1"/>
        <v>Bal_KapTv_AkPa</v>
      </c>
      <c r="C13" s="12" t="s">
        <v>10</v>
      </c>
      <c r="D13" s="12" t="s">
        <v>101</v>
      </c>
      <c r="E13" s="14">
        <f t="shared" si="0"/>
        <v>250188334</v>
      </c>
      <c r="G13" s="31"/>
    </row>
    <row r="14" spans="1:7">
      <c r="A14" s="22" t="s">
        <v>377</v>
      </c>
      <c r="B14" t="str">
        <f t="shared" si="1"/>
        <v>Bal_UTv_AkPa</v>
      </c>
      <c r="C14" s="12" t="s">
        <v>11</v>
      </c>
      <c r="D14" s="12" t="s">
        <v>102</v>
      </c>
      <c r="E14" s="14">
        <f t="shared" si="0"/>
        <v>1164276</v>
      </c>
      <c r="G14" s="31"/>
    </row>
    <row r="15" spans="1:7">
      <c r="A15" s="22" t="s">
        <v>378</v>
      </c>
      <c r="B15" t="str">
        <f t="shared" si="1"/>
        <v>Bal_KapAv_AkPa</v>
      </c>
      <c r="C15" s="12" t="s">
        <v>12</v>
      </c>
      <c r="D15" s="12" t="s">
        <v>103</v>
      </c>
      <c r="E15" s="14">
        <f t="shared" si="0"/>
        <v>150114140</v>
      </c>
      <c r="G15" s="31"/>
    </row>
    <row r="16" spans="1:7">
      <c r="A16" s="22" t="s">
        <v>379</v>
      </c>
      <c r="B16" t="str">
        <f t="shared" si="1"/>
        <v>Bal_UAv_AkPa</v>
      </c>
      <c r="C16" s="12" t="s">
        <v>13</v>
      </c>
      <c r="D16" s="12" t="s">
        <v>104</v>
      </c>
      <c r="E16" s="14">
        <f t="shared" si="0"/>
        <v>1212176</v>
      </c>
      <c r="G16" s="31"/>
    </row>
    <row r="17" spans="1:7">
      <c r="A17" s="22" t="s">
        <v>251</v>
      </c>
      <c r="B17" t="str">
        <f t="shared" si="1"/>
        <v>Bal_invTot_AkPa</v>
      </c>
      <c r="C17" s="16" t="s">
        <v>14</v>
      </c>
      <c r="D17" s="16" t="s">
        <v>105</v>
      </c>
      <c r="E17" s="14">
        <f t="shared" si="0"/>
        <v>402678927</v>
      </c>
      <c r="G17" s="31"/>
    </row>
    <row r="18" spans="1:7">
      <c r="A18" s="22" t="s">
        <v>252</v>
      </c>
      <c r="B18" t="str">
        <f t="shared" si="1"/>
        <v>Bal_Kapa_AkPa</v>
      </c>
      <c r="C18" s="12" t="s">
        <v>15</v>
      </c>
      <c r="D18" s="12" t="s">
        <v>106</v>
      </c>
      <c r="E18" s="14">
        <f t="shared" si="0"/>
        <v>119059819</v>
      </c>
      <c r="G18" s="31"/>
    </row>
    <row r="19" spans="1:7">
      <c r="A19" s="22" t="s">
        <v>253</v>
      </c>
      <c r="B19" t="str">
        <f t="shared" si="1"/>
        <v>Bal_invAn_AkPa</v>
      </c>
      <c r="C19" s="12" t="s">
        <v>16</v>
      </c>
      <c r="D19" s="12" t="s">
        <v>107</v>
      </c>
      <c r="E19" s="14">
        <f t="shared" si="0"/>
        <v>59844117</v>
      </c>
      <c r="G19" s="31"/>
    </row>
    <row r="20" spans="1:7">
      <c r="A20" s="22" t="s">
        <v>399</v>
      </c>
      <c r="B20" t="str">
        <f t="shared" si="1"/>
        <v>Bal_ObL_AkPa</v>
      </c>
      <c r="C20" s="12" t="s">
        <v>17</v>
      </c>
      <c r="D20" s="12" t="s">
        <v>108</v>
      </c>
      <c r="E20" s="14">
        <f t="shared" si="0"/>
        <v>156795001</v>
      </c>
      <c r="G20" s="31"/>
    </row>
    <row r="21" spans="1:7">
      <c r="A21" s="22" t="s">
        <v>254</v>
      </c>
      <c r="B21" t="str">
        <f t="shared" si="1"/>
        <v>Bal_AnKi_AkPa</v>
      </c>
      <c r="C21" s="12" t="s">
        <v>18</v>
      </c>
      <c r="D21" s="12" t="s">
        <v>109</v>
      </c>
      <c r="E21" s="14">
        <f t="shared" si="0"/>
        <v>0</v>
      </c>
      <c r="G21" s="31"/>
    </row>
    <row r="22" spans="1:7">
      <c r="A22" s="22" t="s">
        <v>255</v>
      </c>
      <c r="B22" t="str">
        <f t="shared" si="1"/>
        <v>Bal_PUd_AkPa</v>
      </c>
      <c r="C22" s="12" t="s">
        <v>19</v>
      </c>
      <c r="D22" s="12" t="s">
        <v>110</v>
      </c>
      <c r="E22" s="14">
        <f t="shared" si="0"/>
        <v>141078</v>
      </c>
      <c r="G22" s="31"/>
    </row>
    <row r="23" spans="1:7">
      <c r="A23" s="22" t="s">
        <v>256</v>
      </c>
      <c r="B23" t="str">
        <f t="shared" si="1"/>
        <v>Bal_Xud_AkPa</v>
      </c>
      <c r="C23" s="12" t="s">
        <v>20</v>
      </c>
      <c r="D23" s="12" t="s">
        <v>111</v>
      </c>
      <c r="E23" s="14">
        <f t="shared" si="0"/>
        <v>22551032</v>
      </c>
      <c r="G23" s="31"/>
    </row>
    <row r="24" spans="1:7">
      <c r="A24" s="22" t="s">
        <v>257</v>
      </c>
      <c r="B24" t="str">
        <f t="shared" si="1"/>
        <v>Bal_iKre_AkPa</v>
      </c>
      <c r="C24" s="12" t="s">
        <v>21</v>
      </c>
      <c r="D24" s="12" t="s">
        <v>112</v>
      </c>
      <c r="E24" s="14">
        <f t="shared" si="0"/>
        <v>12876562</v>
      </c>
      <c r="G24" s="31"/>
    </row>
    <row r="25" spans="1:7">
      <c r="A25" s="22" t="s">
        <v>258</v>
      </c>
      <c r="B25" t="str">
        <f t="shared" si="1"/>
        <v>Bal_Xinv_AkPa</v>
      </c>
      <c r="C25" s="12" t="s">
        <v>22</v>
      </c>
      <c r="D25" s="12" t="s">
        <v>113</v>
      </c>
      <c r="E25" s="14">
        <f t="shared" si="0"/>
        <v>50975217</v>
      </c>
      <c r="G25" s="31"/>
    </row>
    <row r="26" spans="1:7">
      <c r="A26" s="22" t="s">
        <v>387</v>
      </c>
      <c r="B26" t="str">
        <f t="shared" si="1"/>
        <v>Bal_FinTot_AkPa</v>
      </c>
      <c r="C26" s="16" t="s">
        <v>23</v>
      </c>
      <c r="D26" s="16" t="s">
        <v>203</v>
      </c>
      <c r="E26" s="14">
        <f t="shared" si="0"/>
        <v>422242826</v>
      </c>
      <c r="G26" s="31"/>
    </row>
    <row r="27" spans="1:7">
      <c r="A27" s="22" t="s">
        <v>259</v>
      </c>
      <c r="B27" t="str">
        <f t="shared" si="1"/>
        <v>Bal_Gfd_AkPa</v>
      </c>
      <c r="C27" s="12" t="s">
        <v>24</v>
      </c>
      <c r="D27" s="12" t="s">
        <v>114</v>
      </c>
      <c r="E27" s="14">
        <f t="shared" si="0"/>
        <v>0</v>
      </c>
      <c r="G27" s="31"/>
    </row>
    <row r="28" spans="1:7">
      <c r="A28" s="22" t="s">
        <v>250</v>
      </c>
      <c r="B28" t="str">
        <f t="shared" si="1"/>
        <v>Bal_iakTot_AkPa</v>
      </c>
      <c r="C28" s="16" t="s">
        <v>25</v>
      </c>
      <c r="D28" s="16" t="s">
        <v>115</v>
      </c>
      <c r="E28" s="14">
        <f t="shared" si="0"/>
        <v>831120717</v>
      </c>
      <c r="G28" s="31"/>
    </row>
    <row r="29" spans="1:7">
      <c r="A29" s="22" t="s">
        <v>328</v>
      </c>
      <c r="B29" t="str">
        <f t="shared" si="1"/>
        <v>Bal_iakTM_AkPa</v>
      </c>
      <c r="C29" s="12" t="s">
        <v>26</v>
      </c>
      <c r="D29" s="12" t="s">
        <v>204</v>
      </c>
      <c r="E29" s="14">
        <f t="shared" si="0"/>
        <v>134235952</v>
      </c>
      <c r="G29" s="31"/>
    </row>
    <row r="30" spans="1:7">
      <c r="A30" s="22" t="s">
        <v>329</v>
      </c>
      <c r="B30" t="str">
        <f t="shared" si="1"/>
        <v>Bal_GfPh_AkPa</v>
      </c>
      <c r="C30" s="12" t="s">
        <v>27</v>
      </c>
      <c r="D30" s="12" t="s">
        <v>221</v>
      </c>
      <c r="E30" s="14">
        <f t="shared" si="0"/>
        <v>0</v>
      </c>
      <c r="G30" s="31"/>
    </row>
    <row r="31" spans="1:7">
      <c r="A31" s="22" t="s">
        <v>330</v>
      </c>
      <c r="B31" t="str">
        <f t="shared" si="1"/>
        <v>Bal_GfLP_AkPa</v>
      </c>
      <c r="C31" s="12" t="s">
        <v>28</v>
      </c>
      <c r="D31" s="12" t="s">
        <v>116</v>
      </c>
      <c r="E31" s="14">
        <f t="shared" si="0"/>
        <v>529</v>
      </c>
      <c r="G31" s="31"/>
    </row>
    <row r="32" spans="1:7">
      <c r="A32" s="22" t="s">
        <v>331</v>
      </c>
      <c r="B32" t="str">
        <f t="shared" si="1"/>
        <v>Bal_GfEh_AkPa</v>
      </c>
      <c r="C32" s="12" t="s">
        <v>29</v>
      </c>
      <c r="D32" s="12" t="s">
        <v>117</v>
      </c>
      <c r="E32" s="14">
        <f t="shared" si="0"/>
        <v>0</v>
      </c>
      <c r="G32" s="31"/>
    </row>
    <row r="33" spans="1:7">
      <c r="A33" s="22" t="s">
        <v>332</v>
      </c>
      <c r="B33" t="str">
        <f t="shared" si="1"/>
        <v>Bal_Gfx_AkPa</v>
      </c>
      <c r="C33" s="12" t="s">
        <v>30</v>
      </c>
      <c r="D33" s="12" t="s">
        <v>205</v>
      </c>
      <c r="E33" s="14">
        <f t="shared" si="0"/>
        <v>0</v>
      </c>
      <c r="G33" s="31"/>
    </row>
    <row r="34" spans="1:7">
      <c r="A34" s="22" t="s">
        <v>333</v>
      </c>
      <c r="B34" t="str">
        <f t="shared" si="1"/>
        <v>Bal_GfTot_AkPa</v>
      </c>
      <c r="C34" s="16" t="s">
        <v>31</v>
      </c>
      <c r="D34" s="16" t="s">
        <v>222</v>
      </c>
      <c r="E34" s="14">
        <f t="shared" si="0"/>
        <v>529</v>
      </c>
      <c r="G34" s="31"/>
    </row>
    <row r="35" spans="1:7">
      <c r="A35" s="22" t="s">
        <v>334</v>
      </c>
      <c r="B35" t="str">
        <f t="shared" si="1"/>
        <v>Bal_TFtM_AkPa</v>
      </c>
      <c r="C35" s="12" t="s">
        <v>32</v>
      </c>
      <c r="D35" s="12" t="s">
        <v>118</v>
      </c>
      <c r="E35" s="14">
        <f t="shared" si="0"/>
        <v>588029</v>
      </c>
      <c r="G35" s="31"/>
    </row>
    <row r="36" spans="1:7">
      <c r="A36" s="22" t="s">
        <v>335</v>
      </c>
      <c r="B36" t="str">
        <f t="shared" si="1"/>
        <v>Bal_TFm_AkPa</v>
      </c>
      <c r="C36" s="12" t="s">
        <v>33</v>
      </c>
      <c r="D36" s="12" t="s">
        <v>119</v>
      </c>
      <c r="E36" s="14">
        <f t="shared" si="0"/>
        <v>0</v>
      </c>
      <c r="G36" s="31"/>
    </row>
    <row r="37" spans="1:7">
      <c r="A37" s="22" t="s">
        <v>336</v>
      </c>
      <c r="B37" t="str">
        <f t="shared" si="1"/>
        <v>Bal_TDFTot_AkPa</v>
      </c>
      <c r="C37" s="16" t="s">
        <v>34</v>
      </c>
      <c r="D37" s="16" t="s">
        <v>223</v>
      </c>
      <c r="E37" s="14">
        <f t="shared" si="0"/>
        <v>588029</v>
      </c>
      <c r="G37" s="31"/>
    </row>
    <row r="38" spans="1:7">
      <c r="A38" s="22" t="s">
        <v>337</v>
      </c>
      <c r="B38" t="str">
        <f t="shared" si="1"/>
        <v>Bal_TFv_AkPa</v>
      </c>
      <c r="C38" s="12" t="s">
        <v>35</v>
      </c>
      <c r="D38" s="12" t="s">
        <v>120</v>
      </c>
      <c r="E38" s="14">
        <f t="shared" si="0"/>
        <v>0</v>
      </c>
      <c r="G38" s="31"/>
    </row>
    <row r="39" spans="1:7">
      <c r="A39" s="22" t="s">
        <v>338</v>
      </c>
      <c r="B39" t="str">
        <f t="shared" si="1"/>
        <v>Bal_TTv_AkPa</v>
      </c>
      <c r="C39" s="12" t="s">
        <v>36</v>
      </c>
      <c r="D39" s="12" t="s">
        <v>121</v>
      </c>
      <c r="E39" s="14">
        <f t="shared" si="0"/>
        <v>3299642</v>
      </c>
      <c r="G39" s="31"/>
    </row>
    <row r="40" spans="1:7">
      <c r="A40" s="22" t="s">
        <v>339</v>
      </c>
      <c r="B40" t="str">
        <f t="shared" si="1"/>
        <v>Bal_TAv_AkPa</v>
      </c>
      <c r="C40" s="12" t="s">
        <v>37</v>
      </c>
      <c r="D40" s="12" t="s">
        <v>122</v>
      </c>
      <c r="E40" s="14">
        <f t="shared" si="0"/>
        <v>127069</v>
      </c>
      <c r="G40" s="31"/>
    </row>
    <row r="41" spans="1:7">
      <c r="A41" s="22" t="s">
        <v>390</v>
      </c>
      <c r="B41" t="str">
        <f t="shared" si="1"/>
        <v>Bal_XTh_AkPa</v>
      </c>
      <c r="C41" s="12" t="s">
        <v>38</v>
      </c>
      <c r="D41" s="12" t="s">
        <v>123</v>
      </c>
      <c r="E41" s="14">
        <f t="shared" si="0"/>
        <v>12860789</v>
      </c>
      <c r="G41" s="31"/>
    </row>
    <row r="42" spans="1:7">
      <c r="A42" s="22" t="s">
        <v>340</v>
      </c>
      <c r="B42" t="str">
        <f t="shared" si="1"/>
        <v>Bal_TTot_AkPa</v>
      </c>
      <c r="C42" s="16" t="s">
        <v>39</v>
      </c>
      <c r="D42" s="16" t="s">
        <v>224</v>
      </c>
      <c r="E42" s="14">
        <f t="shared" si="0"/>
        <v>16876058</v>
      </c>
      <c r="G42" s="31"/>
    </row>
    <row r="43" spans="1:7">
      <c r="A43" s="22" t="s">
        <v>341</v>
      </c>
      <c r="B43" t="str">
        <f t="shared" si="1"/>
        <v>Bal_AkMB_AkPa</v>
      </c>
      <c r="C43" s="12" t="s">
        <v>40</v>
      </c>
      <c r="D43" s="12" t="s">
        <v>228</v>
      </c>
      <c r="E43" s="14">
        <f t="shared" si="0"/>
        <v>0</v>
      </c>
      <c r="G43" s="31"/>
    </row>
    <row r="44" spans="1:7">
      <c r="A44" s="22" t="s">
        <v>342</v>
      </c>
      <c r="B44" t="str">
        <f t="shared" si="1"/>
        <v>Bal_ASa_AkPa</v>
      </c>
      <c r="C44" s="12" t="s">
        <v>41</v>
      </c>
      <c r="D44" s="12" t="s">
        <v>124</v>
      </c>
      <c r="E44" s="14">
        <f t="shared" si="0"/>
        <v>14260</v>
      </c>
      <c r="G44" s="31"/>
    </row>
    <row r="45" spans="1:7">
      <c r="A45" s="22" t="s">
        <v>343</v>
      </c>
      <c r="B45" t="str">
        <f t="shared" si="1"/>
        <v>Bal_USa_AkPa</v>
      </c>
      <c r="C45" s="12" t="s">
        <v>42</v>
      </c>
      <c r="D45" s="12" t="s">
        <v>126</v>
      </c>
      <c r="E45" s="14">
        <f t="shared" si="0"/>
        <v>3372116</v>
      </c>
      <c r="G45" s="31"/>
    </row>
    <row r="46" spans="1:7">
      <c r="A46" s="22" t="s">
        <v>344</v>
      </c>
      <c r="B46" t="str">
        <f t="shared" si="1"/>
        <v>Bal_LBe_AkPa</v>
      </c>
      <c r="C46" s="12" t="s">
        <v>43</v>
      </c>
      <c r="D46" s="12" t="s">
        <v>125</v>
      </c>
      <c r="E46" s="14">
        <f t="shared" si="0"/>
        <v>2568357</v>
      </c>
      <c r="G46" s="31"/>
    </row>
    <row r="47" spans="1:7">
      <c r="A47" s="22" t="s">
        <v>388</v>
      </c>
      <c r="B47" t="str">
        <f t="shared" si="1"/>
        <v>Bal_AkX_AkPa</v>
      </c>
      <c r="C47" s="12" t="s">
        <v>44</v>
      </c>
      <c r="D47" s="12" t="s">
        <v>113</v>
      </c>
      <c r="E47" s="14">
        <f t="shared" si="0"/>
        <v>563037</v>
      </c>
      <c r="G47" s="31"/>
    </row>
    <row r="48" spans="1:7">
      <c r="A48" s="22" t="s">
        <v>389</v>
      </c>
      <c r="B48" t="str">
        <f t="shared" si="1"/>
        <v>Bal_AkXTot_AkPa</v>
      </c>
      <c r="C48" s="16" t="s">
        <v>45</v>
      </c>
      <c r="D48" s="16" t="s">
        <v>225</v>
      </c>
      <c r="E48" s="14">
        <f t="shared" si="0"/>
        <v>6517769</v>
      </c>
      <c r="G48" s="31"/>
    </row>
    <row r="49" spans="1:7">
      <c r="A49" s="22" t="s">
        <v>393</v>
      </c>
      <c r="B49" t="str">
        <f t="shared" si="1"/>
        <v>Bal_TrL_AkPa</v>
      </c>
      <c r="C49" s="12" t="s">
        <v>66</v>
      </c>
      <c r="D49" s="12" t="s">
        <v>127</v>
      </c>
      <c r="E49" s="14">
        <f t="shared" si="0"/>
        <v>5145927</v>
      </c>
      <c r="G49" s="31"/>
    </row>
    <row r="50" spans="1:7">
      <c r="A50" s="22" t="s">
        <v>391</v>
      </c>
      <c r="B50" t="str">
        <f t="shared" si="1"/>
        <v>Bal_XPap_AkPa</v>
      </c>
      <c r="C50" s="12" t="s">
        <v>67</v>
      </c>
      <c r="D50" s="12" t="s">
        <v>128</v>
      </c>
      <c r="E50" s="14">
        <f t="shared" si="0"/>
        <v>1680480</v>
      </c>
      <c r="G50" s="31"/>
    </row>
    <row r="51" spans="1:7">
      <c r="A51" s="22" t="s">
        <v>392</v>
      </c>
      <c r="B51" t="str">
        <f t="shared" si="1"/>
        <v>Bal_PapTot_AkPa</v>
      </c>
      <c r="C51" s="16" t="s">
        <v>68</v>
      </c>
      <c r="D51" s="16" t="s">
        <v>226</v>
      </c>
      <c r="E51" s="14">
        <f t="shared" si="0"/>
        <v>6826407</v>
      </c>
      <c r="G51" s="31"/>
    </row>
    <row r="52" spans="1:7">
      <c r="A52" s="22" t="s">
        <v>260</v>
      </c>
      <c r="B52" t="str">
        <f t="shared" si="1"/>
        <v>Bal_AktTot_AkPa</v>
      </c>
      <c r="C52" s="16" t="s">
        <v>69</v>
      </c>
      <c r="D52" s="16" t="s">
        <v>227</v>
      </c>
      <c r="E52" s="14">
        <f t="shared" si="0"/>
        <v>995809700</v>
      </c>
      <c r="G52" s="31"/>
    </row>
    <row r="53" spans="1:7">
      <c r="A53" s="15"/>
      <c r="C53" s="12"/>
      <c r="D53" s="12"/>
      <c r="E53" s="15"/>
      <c r="G53" s="31"/>
    </row>
    <row r="54" spans="1:7" ht="15" customHeight="1">
      <c r="A54" s="15"/>
      <c r="C54" s="12"/>
      <c r="D54" s="16" t="s">
        <v>129</v>
      </c>
      <c r="E54" s="15"/>
      <c r="G54" s="31"/>
    </row>
    <row r="55" spans="1:7">
      <c r="A55" s="22" t="s">
        <v>261</v>
      </c>
      <c r="B55" t="str">
        <f t="shared" si="1"/>
        <v>Bal_AGk_AkPa</v>
      </c>
      <c r="C55" s="12" t="s">
        <v>70</v>
      </c>
      <c r="D55" s="12" t="s">
        <v>160</v>
      </c>
      <c r="E55" s="14">
        <f t="shared" ref="E55:E86" si="2">INDEX(LivTpk,3,MATCH($B55,LivTpk_var,0))</f>
        <v>770000</v>
      </c>
      <c r="G55" s="31"/>
    </row>
    <row r="56" spans="1:7">
      <c r="A56" s="22" t="s">
        <v>262</v>
      </c>
      <c r="B56" t="str">
        <f t="shared" si="1"/>
        <v>Bal_OEm_AkPa</v>
      </c>
      <c r="C56" s="12" t="s">
        <v>71</v>
      </c>
      <c r="D56" s="12" t="s">
        <v>161</v>
      </c>
      <c r="E56" s="14">
        <f t="shared" si="2"/>
        <v>0</v>
      </c>
      <c r="G56" s="31"/>
    </row>
    <row r="57" spans="1:7">
      <c r="A57" s="22" t="s">
        <v>400</v>
      </c>
      <c r="B57" t="str">
        <f t="shared" si="1"/>
        <v>Bal_OhL_AkPa</v>
      </c>
      <c r="C57" s="12" t="s">
        <v>72</v>
      </c>
      <c r="D57" s="12" t="s">
        <v>162</v>
      </c>
      <c r="E57" s="14">
        <f t="shared" si="2"/>
        <v>0</v>
      </c>
      <c r="G57" s="31"/>
    </row>
    <row r="58" spans="1:7">
      <c r="A58" s="22" t="s">
        <v>263</v>
      </c>
      <c r="B58" t="str">
        <f t="shared" si="1"/>
        <v>Bal_AVUE_AkPa</v>
      </c>
      <c r="C58" s="12" t="s">
        <v>73</v>
      </c>
      <c r="D58" s="12" t="s">
        <v>163</v>
      </c>
      <c r="E58" s="14">
        <f t="shared" si="2"/>
        <v>0</v>
      </c>
      <c r="G58" s="31"/>
    </row>
    <row r="59" spans="1:7">
      <c r="A59" s="22" t="s">
        <v>264</v>
      </c>
      <c r="B59" t="str">
        <f t="shared" si="1"/>
        <v>Bal_AVSB_AkPa</v>
      </c>
      <c r="C59" s="12" t="s">
        <v>74</v>
      </c>
      <c r="D59" s="12" t="s">
        <v>164</v>
      </c>
      <c r="E59" s="14">
        <f t="shared" si="2"/>
        <v>0</v>
      </c>
      <c r="G59" s="31"/>
    </row>
    <row r="60" spans="1:7">
      <c r="A60" s="22" t="s">
        <v>345</v>
      </c>
      <c r="B60" t="str">
        <f t="shared" si="1"/>
        <v>Bal_XVr_AkPa</v>
      </c>
      <c r="C60" s="12" t="s">
        <v>75</v>
      </c>
      <c r="D60" s="12" t="s">
        <v>165</v>
      </c>
      <c r="E60" s="14">
        <f t="shared" si="2"/>
        <v>0</v>
      </c>
      <c r="G60" s="31"/>
    </row>
    <row r="61" spans="1:7">
      <c r="A61" s="22" t="s">
        <v>265</v>
      </c>
      <c r="B61" t="str">
        <f t="shared" si="1"/>
        <v>Bal_AVTot_AkPa</v>
      </c>
      <c r="C61" s="16" t="s">
        <v>76</v>
      </c>
      <c r="D61" s="16" t="s">
        <v>236</v>
      </c>
      <c r="E61" s="14">
        <f t="shared" si="2"/>
        <v>0</v>
      </c>
      <c r="G61" s="31"/>
    </row>
    <row r="62" spans="1:7">
      <c r="A62" s="22" t="s">
        <v>266</v>
      </c>
      <c r="B62" t="str">
        <f t="shared" si="1"/>
        <v>Bal_Sif_AkPa</v>
      </c>
      <c r="C62" s="12" t="s">
        <v>77</v>
      </c>
      <c r="D62" s="12" t="s">
        <v>166</v>
      </c>
      <c r="E62" s="14">
        <f t="shared" si="2"/>
        <v>6317042</v>
      </c>
      <c r="G62" s="31"/>
    </row>
    <row r="63" spans="1:7">
      <c r="A63" s="22" t="s">
        <v>267</v>
      </c>
      <c r="B63" t="str">
        <f t="shared" si="1"/>
        <v>Bal_VeH_AkPa</v>
      </c>
      <c r="C63" s="12" t="s">
        <v>78</v>
      </c>
      <c r="D63" s="12" t="s">
        <v>167</v>
      </c>
      <c r="E63" s="14">
        <f t="shared" si="2"/>
        <v>3505807</v>
      </c>
      <c r="G63" s="31"/>
    </row>
    <row r="64" spans="1:7">
      <c r="A64" s="22" t="s">
        <v>268</v>
      </c>
      <c r="B64" t="str">
        <f t="shared" si="1"/>
        <v>Bal_XH_AkPa</v>
      </c>
      <c r="C64" s="12" t="s">
        <v>79</v>
      </c>
      <c r="D64" s="12" t="s">
        <v>168</v>
      </c>
      <c r="E64" s="14">
        <f t="shared" si="2"/>
        <v>4157</v>
      </c>
      <c r="G64" s="31"/>
    </row>
    <row r="65" spans="1:7">
      <c r="A65" s="22" t="s">
        <v>269</v>
      </c>
      <c r="B65" t="str">
        <f t="shared" si="1"/>
        <v>Bal_ResTot_AkPa</v>
      </c>
      <c r="C65" s="16" t="s">
        <v>80</v>
      </c>
      <c r="D65" s="16" t="s">
        <v>237</v>
      </c>
      <c r="E65" s="14">
        <f t="shared" si="2"/>
        <v>9827005</v>
      </c>
      <c r="G65" s="31"/>
    </row>
    <row r="66" spans="1:7">
      <c r="A66" s="22" t="s">
        <v>270</v>
      </c>
      <c r="B66" t="str">
        <f t="shared" si="1"/>
        <v>Bal_OvUn_AkPa</v>
      </c>
      <c r="C66" s="12" t="s">
        <v>81</v>
      </c>
      <c r="D66" s="12" t="s">
        <v>169</v>
      </c>
      <c r="E66" s="14">
        <f t="shared" si="2"/>
        <v>76746793</v>
      </c>
      <c r="G66" s="31"/>
    </row>
    <row r="67" spans="1:7">
      <c r="A67" s="22" t="s">
        <v>346</v>
      </c>
      <c r="B67" t="str">
        <f t="shared" si="1"/>
        <v>Bal_FUb_AkPa</v>
      </c>
      <c r="C67" s="12" t="s">
        <v>82</v>
      </c>
      <c r="D67" s="12" t="s">
        <v>230</v>
      </c>
      <c r="E67" s="14">
        <f t="shared" si="2"/>
        <v>0</v>
      </c>
      <c r="G67" s="31"/>
    </row>
    <row r="68" spans="1:7">
      <c r="A68" s="22" t="s">
        <v>347</v>
      </c>
      <c r="B68" t="str">
        <f t="shared" si="1"/>
        <v>Bal_Mi_AkPa</v>
      </c>
      <c r="C68" s="12" t="s">
        <v>83</v>
      </c>
      <c r="D68" s="12" t="s">
        <v>229</v>
      </c>
      <c r="E68" s="14">
        <f t="shared" si="2"/>
        <v>0</v>
      </c>
      <c r="G68" s="31"/>
    </row>
    <row r="69" spans="1:7">
      <c r="A69" s="22" t="s">
        <v>348</v>
      </c>
      <c r="B69" t="str">
        <f t="shared" si="1"/>
        <v>Bal_EkTot_AkPa</v>
      </c>
      <c r="C69" s="16" t="s">
        <v>84</v>
      </c>
      <c r="D69" s="16" t="s">
        <v>238</v>
      </c>
      <c r="E69" s="14">
        <f t="shared" si="2"/>
        <v>87343799</v>
      </c>
      <c r="G69" s="31"/>
    </row>
    <row r="70" spans="1:7">
      <c r="A70" s="22" t="s">
        <v>291</v>
      </c>
      <c r="B70" t="str">
        <f t="shared" si="1"/>
        <v>Bal_OKap_AkPa</v>
      </c>
      <c r="C70" s="12" t="s">
        <v>130</v>
      </c>
      <c r="D70" s="12" t="s">
        <v>206</v>
      </c>
      <c r="E70" s="14">
        <f t="shared" si="2"/>
        <v>13985137</v>
      </c>
      <c r="G70" s="31"/>
    </row>
    <row r="71" spans="1:7">
      <c r="A71" s="22" t="s">
        <v>349</v>
      </c>
      <c r="B71" t="str">
        <f t="shared" si="1"/>
        <v>Bal_AnLk_AkPa</v>
      </c>
      <c r="C71" s="12" t="s">
        <v>131</v>
      </c>
      <c r="D71" s="12" t="s">
        <v>207</v>
      </c>
      <c r="E71" s="14">
        <f t="shared" si="2"/>
        <v>7035886</v>
      </c>
      <c r="G71" s="31"/>
    </row>
    <row r="72" spans="1:7">
      <c r="A72" s="22" t="s">
        <v>350</v>
      </c>
      <c r="B72" t="str">
        <f t="shared" si="1"/>
        <v>Bal_ALTot_AkPa</v>
      </c>
      <c r="C72" s="16" t="s">
        <v>132</v>
      </c>
      <c r="D72" s="16" t="s">
        <v>239</v>
      </c>
      <c r="E72" s="14">
        <f t="shared" si="2"/>
        <v>21021023</v>
      </c>
      <c r="G72" s="31"/>
    </row>
    <row r="73" spans="1:7">
      <c r="A73" s="22" t="s">
        <v>351</v>
      </c>
      <c r="B73" t="str">
        <f t="shared" ref="B73:B107" si="3">"Bal_"&amp;A73&amp;"_"&amp;$B$7</f>
        <v>Bal_Phs_AkPa</v>
      </c>
      <c r="C73" s="12" t="s">
        <v>133</v>
      </c>
      <c r="D73" s="12" t="s">
        <v>232</v>
      </c>
      <c r="E73" s="14">
        <f t="shared" si="2"/>
        <v>0</v>
      </c>
      <c r="G73" s="31"/>
    </row>
    <row r="74" spans="1:7">
      <c r="A74" s="22" t="s">
        <v>352</v>
      </c>
      <c r="B74" t="str">
        <f t="shared" si="3"/>
        <v>Bal_FmS_AkPa</v>
      </c>
      <c r="C74" s="12" t="s">
        <v>134</v>
      </c>
      <c r="D74" s="12" t="s">
        <v>233</v>
      </c>
      <c r="E74" s="14">
        <f t="shared" si="2"/>
        <v>0</v>
      </c>
      <c r="G74" s="31"/>
    </row>
    <row r="75" spans="1:7">
      <c r="A75" s="22" t="s">
        <v>353</v>
      </c>
      <c r="B75" t="str">
        <f t="shared" si="3"/>
        <v>Bal_GY_AkPa</v>
      </c>
      <c r="C75" s="12" t="s">
        <v>135</v>
      </c>
      <c r="D75" s="12" t="s">
        <v>170</v>
      </c>
      <c r="E75" s="14">
        <f t="shared" si="2"/>
        <v>226269143</v>
      </c>
      <c r="G75" s="31"/>
    </row>
    <row r="76" spans="1:7">
      <c r="A76" s="22" t="s">
        <v>401</v>
      </c>
      <c r="B76" t="str">
        <f t="shared" si="3"/>
        <v>Bal_inBp_AkPa</v>
      </c>
      <c r="C76" s="12" t="s">
        <v>136</v>
      </c>
      <c r="D76" s="12" t="s">
        <v>208</v>
      </c>
      <c r="E76" s="14">
        <f t="shared" si="2"/>
        <v>330887572</v>
      </c>
      <c r="G76" s="31"/>
    </row>
    <row r="77" spans="1:7">
      <c r="A77" s="22" t="s">
        <v>354</v>
      </c>
      <c r="B77" t="str">
        <f t="shared" si="3"/>
        <v>Bal_KoBp_AkPa</v>
      </c>
      <c r="C77" s="12" t="s">
        <v>137</v>
      </c>
      <c r="D77" s="12" t="s">
        <v>209</v>
      </c>
      <c r="E77" s="14">
        <f t="shared" si="2"/>
        <v>66300186</v>
      </c>
      <c r="G77" s="31"/>
    </row>
    <row r="78" spans="1:7">
      <c r="A78" s="22" t="s">
        <v>355</v>
      </c>
      <c r="B78" t="str">
        <f t="shared" si="3"/>
        <v>Bal_RmGp_AkPa</v>
      </c>
      <c r="C78" s="12" t="s">
        <v>138</v>
      </c>
      <c r="D78" s="12" t="s">
        <v>210</v>
      </c>
      <c r="E78" s="14">
        <f t="shared" si="2"/>
        <v>4585703</v>
      </c>
      <c r="G78" s="31"/>
    </row>
    <row r="79" spans="1:7">
      <c r="A79" s="22" t="s">
        <v>356</v>
      </c>
      <c r="B79" t="str">
        <f t="shared" si="3"/>
        <v>Bal_HGTot_AkPa</v>
      </c>
      <c r="C79" s="16" t="s">
        <v>139</v>
      </c>
      <c r="D79" s="16" t="s">
        <v>240</v>
      </c>
      <c r="E79" s="14">
        <f t="shared" si="2"/>
        <v>628042604</v>
      </c>
      <c r="G79" s="31"/>
    </row>
    <row r="80" spans="1:7">
      <c r="A80" s="22" t="s">
        <v>357</v>
      </c>
      <c r="B80" t="str">
        <f t="shared" si="3"/>
        <v>Bal_HMrp_AkPa</v>
      </c>
      <c r="C80" s="12" t="s">
        <v>140</v>
      </c>
      <c r="D80" s="12" t="s">
        <v>211</v>
      </c>
      <c r="E80" s="14">
        <f t="shared" si="2"/>
        <v>132775740</v>
      </c>
      <c r="G80" s="31"/>
    </row>
    <row r="81" spans="1:7">
      <c r="A81" s="22" t="s">
        <v>358</v>
      </c>
      <c r="B81" t="str">
        <f t="shared" si="3"/>
        <v>Bal_RMrp_AkPa</v>
      </c>
      <c r="C81" s="12" t="s">
        <v>141</v>
      </c>
      <c r="D81" s="12" t="s">
        <v>212</v>
      </c>
      <c r="E81" s="14">
        <f t="shared" si="2"/>
        <v>29</v>
      </c>
      <c r="G81" s="31"/>
    </row>
    <row r="82" spans="1:7">
      <c r="A82" s="22" t="s">
        <v>359</v>
      </c>
      <c r="B82" t="str">
        <f t="shared" si="3"/>
        <v>Bal_MrpTot_AkPa</v>
      </c>
      <c r="C82" s="16" t="s">
        <v>142</v>
      </c>
      <c r="D82" s="16" t="s">
        <v>241</v>
      </c>
      <c r="E82" s="14">
        <f t="shared" si="2"/>
        <v>132775769</v>
      </c>
      <c r="G82" s="31"/>
    </row>
    <row r="83" spans="1:7">
      <c r="A83" s="22" t="s">
        <v>289</v>
      </c>
      <c r="B83" t="str">
        <f t="shared" si="3"/>
        <v>Bal_LPTot_AkPa</v>
      </c>
      <c r="C83" s="16" t="s">
        <v>143</v>
      </c>
      <c r="D83" s="16" t="s">
        <v>242</v>
      </c>
      <c r="E83" s="14">
        <f t="shared" si="2"/>
        <v>760818374</v>
      </c>
      <c r="G83" s="31"/>
    </row>
    <row r="84" spans="1:7">
      <c r="A84" s="22" t="s">
        <v>360</v>
      </c>
      <c r="B84" t="str">
        <f t="shared" si="3"/>
        <v>Bal_FmLi_AkPa</v>
      </c>
      <c r="C84" s="12" t="s">
        <v>144</v>
      </c>
      <c r="D84" s="12" t="s">
        <v>213</v>
      </c>
      <c r="E84" s="14">
        <f t="shared" si="2"/>
        <v>0</v>
      </c>
      <c r="G84" s="31"/>
    </row>
    <row r="85" spans="1:7">
      <c r="A85" s="22" t="s">
        <v>361</v>
      </c>
      <c r="B85" t="str">
        <f t="shared" si="3"/>
        <v>Bal_EhS_AkPa</v>
      </c>
      <c r="C85" s="12" t="s">
        <v>145</v>
      </c>
      <c r="D85" s="12" t="s">
        <v>214</v>
      </c>
      <c r="E85" s="14">
        <f t="shared" si="2"/>
        <v>0</v>
      </c>
      <c r="G85" s="31"/>
    </row>
    <row r="86" spans="1:7">
      <c r="A86" s="22" t="s">
        <v>362</v>
      </c>
      <c r="B86" t="str">
        <f t="shared" si="3"/>
        <v>Bal_RmS_AkPa</v>
      </c>
      <c r="C86" s="12" t="s">
        <v>146</v>
      </c>
      <c r="D86" s="12" t="s">
        <v>215</v>
      </c>
      <c r="E86" s="14">
        <f t="shared" si="2"/>
        <v>0</v>
      </c>
      <c r="G86" s="31"/>
    </row>
    <row r="87" spans="1:7">
      <c r="A87" s="22" t="s">
        <v>271</v>
      </c>
      <c r="B87" t="str">
        <f t="shared" si="3"/>
        <v>Bal_HBP_AkPa</v>
      </c>
      <c r="C87" s="12" t="s">
        <v>147</v>
      </c>
      <c r="D87" s="12" t="s">
        <v>171</v>
      </c>
      <c r="E87" s="14">
        <f t="shared" ref="E87:E107" si="4">INDEX(LivTpk,3,MATCH($B87,LivTpk_var,0))</f>
        <v>0</v>
      </c>
      <c r="G87" s="31"/>
    </row>
    <row r="88" spans="1:7">
      <c r="A88" s="22" t="s">
        <v>363</v>
      </c>
      <c r="B88" t="str">
        <f t="shared" si="3"/>
        <v>Bal_HFiTot_AkPa</v>
      </c>
      <c r="C88" s="16" t="s">
        <v>148</v>
      </c>
      <c r="D88" s="16" t="s">
        <v>397</v>
      </c>
      <c r="E88" s="14">
        <f t="shared" si="4"/>
        <v>760818374</v>
      </c>
      <c r="G88" s="31"/>
    </row>
    <row r="89" spans="1:7">
      <c r="A89" s="22" t="s">
        <v>364</v>
      </c>
      <c r="B89" t="str">
        <f t="shared" si="3"/>
        <v>Bal_PLF_AkPa</v>
      </c>
      <c r="C89" s="12" t="s">
        <v>149</v>
      </c>
      <c r="D89" s="12" t="s">
        <v>172</v>
      </c>
      <c r="E89" s="14">
        <f t="shared" si="4"/>
        <v>0</v>
      </c>
      <c r="G89" s="31"/>
    </row>
    <row r="90" spans="1:7">
      <c r="A90" s="22" t="s">
        <v>365</v>
      </c>
      <c r="B90" t="str">
        <f t="shared" si="3"/>
        <v>Bal_USf_AkPa</v>
      </c>
      <c r="C90" s="12" t="s">
        <v>150</v>
      </c>
      <c r="D90" s="12" t="s">
        <v>173</v>
      </c>
      <c r="E90" s="14">
        <f t="shared" si="4"/>
        <v>23762</v>
      </c>
      <c r="G90" s="31"/>
    </row>
    <row r="91" spans="1:7">
      <c r="A91" s="22" t="s">
        <v>366</v>
      </c>
      <c r="B91" t="str">
        <f t="shared" si="3"/>
        <v>Bal_XHen_AkPa</v>
      </c>
      <c r="C91" s="12" t="s">
        <v>151</v>
      </c>
      <c r="D91" s="12" t="s">
        <v>174</v>
      </c>
      <c r="E91" s="14">
        <f t="shared" si="4"/>
        <v>33136</v>
      </c>
      <c r="G91" s="31"/>
    </row>
    <row r="92" spans="1:7">
      <c r="A92" s="22" t="s">
        <v>367</v>
      </c>
      <c r="B92" t="str">
        <f t="shared" si="3"/>
        <v>Bal_HFTot_AkPa</v>
      </c>
      <c r="C92" s="16" t="s">
        <v>152</v>
      </c>
      <c r="D92" s="16" t="s">
        <v>394</v>
      </c>
      <c r="E92" s="14">
        <f t="shared" si="4"/>
        <v>56898</v>
      </c>
      <c r="G92" s="31"/>
    </row>
    <row r="93" spans="1:7">
      <c r="A93" s="22" t="s">
        <v>380</v>
      </c>
      <c r="B93" t="str">
        <f t="shared" si="3"/>
        <v>Bal_Gfdep_AkPa</v>
      </c>
      <c r="C93" s="12" t="s">
        <v>153</v>
      </c>
      <c r="D93" s="12" t="s">
        <v>114</v>
      </c>
      <c r="E93" s="14">
        <f t="shared" si="4"/>
        <v>0</v>
      </c>
      <c r="G93" s="31"/>
    </row>
    <row r="94" spans="1:7">
      <c r="A94" s="22" t="s">
        <v>272</v>
      </c>
      <c r="B94" t="str">
        <f t="shared" si="3"/>
        <v>Bal_GDF_AkPa</v>
      </c>
      <c r="C94" s="12" t="s">
        <v>154</v>
      </c>
      <c r="D94" s="12" t="s">
        <v>175</v>
      </c>
      <c r="E94" s="14">
        <f t="shared" si="4"/>
        <v>241</v>
      </c>
      <c r="G94" s="31"/>
    </row>
    <row r="95" spans="1:7">
      <c r="A95" s="22" t="s">
        <v>273</v>
      </c>
      <c r="B95" t="str">
        <f t="shared" si="3"/>
        <v>Bal_GGf_AkPa</v>
      </c>
      <c r="C95" s="12" t="s">
        <v>155</v>
      </c>
      <c r="D95" s="12" t="s">
        <v>176</v>
      </c>
      <c r="E95" s="14">
        <f t="shared" si="4"/>
        <v>0</v>
      </c>
      <c r="G95" s="31"/>
    </row>
    <row r="96" spans="1:7">
      <c r="A96" s="22" t="s">
        <v>402</v>
      </c>
      <c r="B96" t="str">
        <f t="shared" si="3"/>
        <v>Bal_OgL_AkPa</v>
      </c>
      <c r="C96" s="12" t="s">
        <v>156</v>
      </c>
      <c r="D96" s="12" t="s">
        <v>177</v>
      </c>
      <c r="E96" s="14">
        <f t="shared" si="4"/>
        <v>0</v>
      </c>
      <c r="G96" s="31"/>
    </row>
    <row r="97" spans="1:7">
      <c r="A97" s="22" t="s">
        <v>274</v>
      </c>
      <c r="B97" t="str">
        <f t="shared" si="3"/>
        <v>Bal_KonG_AkPa</v>
      </c>
      <c r="C97" s="12" t="s">
        <v>157</v>
      </c>
      <c r="D97" s="12" t="s">
        <v>178</v>
      </c>
      <c r="E97" s="14">
        <f t="shared" si="4"/>
        <v>0</v>
      </c>
      <c r="G97" s="31"/>
    </row>
    <row r="98" spans="1:7">
      <c r="A98" s="22" t="s">
        <v>368</v>
      </c>
      <c r="B98" t="str">
        <f t="shared" si="3"/>
        <v>Bal_UdG_AkPa</v>
      </c>
      <c r="C98" s="12" t="s">
        <v>158</v>
      </c>
      <c r="D98" s="12" t="s">
        <v>186</v>
      </c>
      <c r="E98" s="14">
        <f t="shared" si="4"/>
        <v>0</v>
      </c>
      <c r="G98" s="31"/>
    </row>
    <row r="99" spans="1:7">
      <c r="A99" s="22" t="s">
        <v>275</v>
      </c>
      <c r="B99" t="str">
        <f t="shared" si="3"/>
        <v>Bal_GKre_AkPa</v>
      </c>
      <c r="C99" s="12" t="s">
        <v>159</v>
      </c>
      <c r="D99" s="12" t="s">
        <v>179</v>
      </c>
      <c r="E99" s="14">
        <f t="shared" si="4"/>
        <v>61145264</v>
      </c>
      <c r="G99" s="31"/>
    </row>
    <row r="100" spans="1:7">
      <c r="A100" s="22" t="s">
        <v>369</v>
      </c>
      <c r="B100" t="str">
        <f t="shared" si="3"/>
        <v>Bal_GTv_AkPa</v>
      </c>
      <c r="C100" s="12" t="s">
        <v>216</v>
      </c>
      <c r="D100" s="12" t="s">
        <v>180</v>
      </c>
      <c r="E100" s="14">
        <f t="shared" si="4"/>
        <v>494382</v>
      </c>
      <c r="G100" s="31"/>
    </row>
    <row r="101" spans="1:7">
      <c r="A101" s="22" t="s">
        <v>370</v>
      </c>
      <c r="B101" t="str">
        <f t="shared" si="3"/>
        <v>Bal_GAv_AkPa</v>
      </c>
      <c r="C101" s="12" t="s">
        <v>217</v>
      </c>
      <c r="D101" s="12" t="s">
        <v>181</v>
      </c>
      <c r="E101" s="14">
        <f t="shared" si="4"/>
        <v>0</v>
      </c>
      <c r="G101" s="31"/>
    </row>
    <row r="102" spans="1:7">
      <c r="A102" s="22" t="s">
        <v>371</v>
      </c>
      <c r="B102" t="str">
        <f t="shared" si="3"/>
        <v>Bal_AkSf_AkPa</v>
      </c>
      <c r="C102" s="12" t="s">
        <v>218</v>
      </c>
      <c r="D102" s="12" t="s">
        <v>182</v>
      </c>
      <c r="E102" s="14">
        <f t="shared" si="4"/>
        <v>4315150</v>
      </c>
      <c r="G102" s="31"/>
    </row>
    <row r="103" spans="1:7">
      <c r="A103" s="22" t="s">
        <v>276</v>
      </c>
      <c r="B103" t="str">
        <f t="shared" si="3"/>
        <v>Bal_MOF_AkPa</v>
      </c>
      <c r="C103" s="12" t="s">
        <v>219</v>
      </c>
      <c r="D103" s="12" t="s">
        <v>183</v>
      </c>
      <c r="E103" s="14">
        <f t="shared" si="4"/>
        <v>0</v>
      </c>
      <c r="G103" s="31"/>
    </row>
    <row r="104" spans="1:7">
      <c r="A104" s="22" t="s">
        <v>372</v>
      </c>
      <c r="B104" t="str">
        <f t="shared" si="3"/>
        <v>Bal_XG_AkPa</v>
      </c>
      <c r="C104" s="12" t="s">
        <v>220</v>
      </c>
      <c r="D104" s="12" t="s">
        <v>184</v>
      </c>
      <c r="E104" s="14">
        <f t="shared" si="4"/>
        <v>60429239</v>
      </c>
      <c r="G104" s="31"/>
    </row>
    <row r="105" spans="1:7">
      <c r="A105" s="22" t="s">
        <v>277</v>
      </c>
      <c r="B105" t="str">
        <f t="shared" si="3"/>
        <v>Bal_GTot_AkPa</v>
      </c>
      <c r="C105" s="16" t="s">
        <v>231</v>
      </c>
      <c r="D105" s="16" t="s">
        <v>395</v>
      </c>
      <c r="E105" s="14">
        <f t="shared" si="4"/>
        <v>126384275</v>
      </c>
      <c r="G105" s="31"/>
    </row>
    <row r="106" spans="1:7">
      <c r="A106" s="22" t="s">
        <v>373</v>
      </c>
      <c r="B106" t="str">
        <f t="shared" si="3"/>
        <v>Bal_Pap_AkPa</v>
      </c>
      <c r="C106" s="12" t="s">
        <v>234</v>
      </c>
      <c r="D106" s="12" t="s">
        <v>185</v>
      </c>
      <c r="E106" s="14">
        <f t="shared" si="4"/>
        <v>185329</v>
      </c>
      <c r="G106" s="31"/>
    </row>
    <row r="107" spans="1:7">
      <c r="A107" s="22" t="s">
        <v>374</v>
      </c>
      <c r="B107" t="str">
        <f t="shared" si="3"/>
        <v>Bal_PasTot_AkPa</v>
      </c>
      <c r="C107" s="16" t="s">
        <v>235</v>
      </c>
      <c r="D107" s="16" t="s">
        <v>396</v>
      </c>
      <c r="E107" s="14">
        <f t="shared" si="4"/>
        <v>995809699</v>
      </c>
      <c r="G107" s="31"/>
    </row>
  </sheetData>
  <sheetProtection algorithmName="SHA-512" hashValue="WPd9zw1e3FZjERDELW0DUpdPI+gEYCR7NbS4XTWs5LmqrwFfncAM60pyhgXFOA2rWECSQ4XZU7LdkuY0eEyskw==" saltValue="xKmNdE+ec25L8gtEdi5Et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68" fitToWidth="0" fitToHeight="0" orientation="portrait"/>
  <headerFooter scaleWithDoc="0" alignWithMargins="0">
    <oddHeader>&amp;C&amp;G</oddHead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>
    <tabColor theme="4"/>
    <pageSetUpPr fitToPage="1"/>
  </sheetPr>
  <dimension ref="A1:O23"/>
  <sheetViews>
    <sheetView showGridLines="0" topLeftCell="E1" zoomScaleNormal="100" workbookViewId="0">
      <selection activeCell="J27" sqref="J27"/>
    </sheetView>
  </sheetViews>
  <sheetFormatPr defaultColWidth="11.42578125" defaultRowHeight="15"/>
  <cols>
    <col min="1" max="1" width="6.28515625" hidden="1" customWidth="1"/>
    <col min="2" max="2" width="13.42578125" hidden="1" customWidth="1"/>
    <col min="3" max="3" width="12.7109375" hidden="1" customWidth="1"/>
    <col min="4" max="4" width="12.140625" hidden="1" customWidth="1"/>
    <col min="5" max="5" width="5.140625" customWidth="1"/>
    <col min="6" max="6" width="45" customWidth="1"/>
    <col min="7" max="12" width="20.5703125" customWidth="1"/>
    <col min="13" max="13" width="9.140625" customWidth="1"/>
  </cols>
  <sheetData>
    <row r="1" spans="1:15">
      <c r="E1" s="58" t="s">
        <v>406</v>
      </c>
      <c r="F1" s="58"/>
    </row>
    <row r="4" spans="1:15" ht="23.25" customHeight="1">
      <c r="E4" s="65" t="s">
        <v>630</v>
      </c>
      <c r="F4" s="66"/>
      <c r="G4" s="66"/>
      <c r="H4" s="66"/>
      <c r="I4" s="66"/>
    </row>
    <row r="5" spans="1:15" ht="15" customHeight="1">
      <c r="E5" s="57" t="s">
        <v>187</v>
      </c>
      <c r="F5" s="57"/>
      <c r="G5" s="57"/>
      <c r="H5" s="57"/>
      <c r="I5" s="57"/>
    </row>
    <row r="6" spans="1:15" ht="66" customHeight="1">
      <c r="E6" s="12"/>
      <c r="F6" s="17"/>
      <c r="G6" s="15" t="s">
        <v>410</v>
      </c>
      <c r="H6" s="15" t="s">
        <v>411</v>
      </c>
      <c r="I6" s="15" t="s">
        <v>412</v>
      </c>
      <c r="K6" s="23"/>
    </row>
    <row r="7" spans="1:15" ht="15" customHeight="1">
      <c r="B7" s="25" t="s">
        <v>415</v>
      </c>
      <c r="C7" s="25" t="s">
        <v>416</v>
      </c>
      <c r="D7" s="25" t="s">
        <v>417</v>
      </c>
      <c r="E7" s="12"/>
      <c r="F7" s="17" t="s">
        <v>413</v>
      </c>
      <c r="G7" s="15"/>
      <c r="H7" s="15"/>
      <c r="I7" s="15"/>
    </row>
    <row r="8" spans="1:15" ht="15" customHeight="1">
      <c r="A8" s="19" t="s">
        <v>444</v>
      </c>
      <c r="B8" t="str">
        <f>"LY_"&amp;B$7&amp;"_"&amp;$A8</f>
        <v>LY_LuA_SumD</v>
      </c>
      <c r="C8" t="str">
        <f t="shared" ref="C8:D17" si="0">"LY_"&amp;C$7&amp;"_"&amp;$A8</f>
        <v>LY_LiA_SumD</v>
      </c>
      <c r="D8" t="str">
        <f t="shared" si="0"/>
        <v>LY_GL_SumD</v>
      </c>
      <c r="E8" s="12" t="s">
        <v>5</v>
      </c>
      <c r="F8" s="24" t="s">
        <v>443</v>
      </c>
      <c r="G8" s="14">
        <f t="shared" ref="G8:G17" si="1">INDEX(LivTpk,3,MATCH(B8,LivTpk_var,0))</f>
        <v>-5099</v>
      </c>
      <c r="H8" s="14">
        <f t="shared" ref="H8:H17" si="2">INDEX(LivTpk,3,MATCH(C8,LivTpk_var,0))</f>
        <v>-254525</v>
      </c>
      <c r="I8" s="14">
        <f t="shared" ref="I8:I17" si="3">INDEX(LivTpk,3,MATCH(D8,LivTpk_var,0))</f>
        <v>-207812</v>
      </c>
      <c r="M8" s="31"/>
      <c r="N8" s="31"/>
      <c r="O8" s="31"/>
    </row>
    <row r="9" spans="1:15" ht="15" customHeight="1">
      <c r="A9" s="19" t="s">
        <v>446</v>
      </c>
      <c r="B9" t="str">
        <f t="shared" ref="B9:B17" si="4">"LY_"&amp;B$7&amp;"_"&amp;$A9</f>
        <v>LY_LuA_Sumi</v>
      </c>
      <c r="C9" t="str">
        <f t="shared" si="0"/>
        <v>LY_LiA_Sumi</v>
      </c>
      <c r="D9" t="str">
        <f t="shared" si="0"/>
        <v>LY_GL_Sumi</v>
      </c>
      <c r="E9" s="12" t="s">
        <v>6</v>
      </c>
      <c r="F9" s="24" t="s">
        <v>445</v>
      </c>
      <c r="G9" s="14">
        <f t="shared" si="1"/>
        <v>0</v>
      </c>
      <c r="H9" s="14">
        <f t="shared" si="2"/>
        <v>-282907</v>
      </c>
      <c r="I9" s="14">
        <f t="shared" si="3"/>
        <v>-476684</v>
      </c>
      <c r="M9" s="31"/>
      <c r="N9" s="31"/>
      <c r="O9" s="31"/>
    </row>
    <row r="10" spans="1:15" ht="15" customHeight="1">
      <c r="A10" s="19" t="s">
        <v>448</v>
      </c>
      <c r="B10" t="str">
        <f t="shared" si="4"/>
        <v>LY_LuA_SumU</v>
      </c>
      <c r="C10" t="str">
        <f t="shared" si="0"/>
        <v>LY_LiA_SumU</v>
      </c>
      <c r="D10" t="str">
        <f t="shared" si="0"/>
        <v>LY_GL_SumU</v>
      </c>
      <c r="E10" s="12" t="s">
        <v>7</v>
      </c>
      <c r="F10" s="24" t="s">
        <v>447</v>
      </c>
      <c r="G10" s="14">
        <f t="shared" si="1"/>
        <v>-75561</v>
      </c>
      <c r="H10" s="14">
        <f t="shared" si="2"/>
        <v>-1041479</v>
      </c>
      <c r="I10" s="14">
        <f t="shared" si="3"/>
        <v>-798</v>
      </c>
      <c r="M10" s="31"/>
      <c r="N10" s="31"/>
      <c r="O10" s="31"/>
    </row>
    <row r="11" spans="1:15" ht="15" customHeight="1">
      <c r="A11" s="19" t="s">
        <v>450</v>
      </c>
      <c r="B11" t="str">
        <f t="shared" si="4"/>
        <v>LY_LuA_PRy</v>
      </c>
      <c r="C11" t="str">
        <f t="shared" si="0"/>
        <v>LY_LiA_PRy</v>
      </c>
      <c r="D11" t="str">
        <f t="shared" si="0"/>
        <v>LY_GL_PRy</v>
      </c>
      <c r="E11" s="12" t="s">
        <v>8</v>
      </c>
      <c r="F11" s="24" t="s">
        <v>449</v>
      </c>
      <c r="G11" s="14">
        <f t="shared" si="1"/>
        <v>-738986</v>
      </c>
      <c r="H11" s="14">
        <f t="shared" si="2"/>
        <v>-20703129</v>
      </c>
      <c r="I11" s="14">
        <f t="shared" si="3"/>
        <v>0</v>
      </c>
      <c r="M11" s="31"/>
      <c r="N11" s="31"/>
      <c r="O11" s="31"/>
    </row>
    <row r="12" spans="1:15" ht="15" customHeight="1">
      <c r="A12" s="19" t="s">
        <v>452</v>
      </c>
      <c r="B12" t="str">
        <f t="shared" si="4"/>
        <v>LY_LuA_TUg</v>
      </c>
      <c r="C12" t="str">
        <f t="shared" si="0"/>
        <v>LY_LiA_TUg</v>
      </c>
      <c r="D12" t="str">
        <f t="shared" si="0"/>
        <v>LY_GL_TUg</v>
      </c>
      <c r="E12" s="12" t="s">
        <v>9</v>
      </c>
      <c r="F12" s="24" t="s">
        <v>451</v>
      </c>
      <c r="G12" s="14">
        <f t="shared" si="1"/>
        <v>-30002</v>
      </c>
      <c r="H12" s="14">
        <f t="shared" si="2"/>
        <v>-3816487</v>
      </c>
      <c r="I12" s="14">
        <f t="shared" si="3"/>
        <v>0</v>
      </c>
      <c r="M12" s="31"/>
      <c r="N12" s="31"/>
      <c r="O12" s="31"/>
    </row>
    <row r="13" spans="1:15" ht="15" customHeight="1">
      <c r="A13" s="19" t="s">
        <v>454</v>
      </c>
      <c r="B13" t="str">
        <f t="shared" si="4"/>
        <v>LY_LuA_KUB</v>
      </c>
      <c r="C13" t="str">
        <f t="shared" si="0"/>
        <v>LY_LiA_KUB</v>
      </c>
      <c r="D13" t="str">
        <f t="shared" si="0"/>
        <v>LY_GL_KUB</v>
      </c>
      <c r="E13" s="12" t="s">
        <v>10</v>
      </c>
      <c r="F13" s="24" t="s">
        <v>453</v>
      </c>
      <c r="G13" s="14">
        <f t="shared" si="1"/>
        <v>0</v>
      </c>
      <c r="H13" s="14">
        <f t="shared" si="2"/>
        <v>-7646</v>
      </c>
      <c r="I13" s="14">
        <f t="shared" si="3"/>
        <v>-8242</v>
      </c>
      <c r="M13" s="31"/>
      <c r="N13" s="31"/>
      <c r="O13" s="31"/>
    </row>
    <row r="14" spans="1:15" ht="15" customHeight="1">
      <c r="A14" s="19" t="s">
        <v>456</v>
      </c>
      <c r="B14" t="str">
        <f t="shared" si="4"/>
        <v>LY_LuA_Fop</v>
      </c>
      <c r="C14" t="str">
        <f t="shared" si="0"/>
        <v>LY_LiA_Fop</v>
      </c>
      <c r="D14" t="str">
        <f t="shared" si="0"/>
        <v>LY_GL_Fop</v>
      </c>
      <c r="E14" s="12" t="s">
        <v>11</v>
      </c>
      <c r="F14" s="24" t="s">
        <v>455</v>
      </c>
      <c r="G14" s="14">
        <f t="shared" si="1"/>
        <v>0</v>
      </c>
      <c r="H14" s="14">
        <f t="shared" si="2"/>
        <v>-4683</v>
      </c>
      <c r="I14" s="14">
        <f t="shared" si="3"/>
        <v>-188613</v>
      </c>
      <c r="M14" s="31"/>
      <c r="N14" s="31"/>
      <c r="O14" s="31"/>
    </row>
    <row r="15" spans="1:15" ht="15" customHeight="1">
      <c r="A15" s="19" t="s">
        <v>458</v>
      </c>
      <c r="B15" t="str">
        <f t="shared" si="4"/>
        <v>LY_LuA_URS</v>
      </c>
      <c r="C15" t="str">
        <f t="shared" si="0"/>
        <v>LY_LiA_URS</v>
      </c>
      <c r="D15" t="str">
        <f t="shared" si="0"/>
        <v>LY_GL_URS</v>
      </c>
      <c r="E15" s="12" t="s">
        <v>12</v>
      </c>
      <c r="F15" s="24" t="s">
        <v>457</v>
      </c>
      <c r="G15" s="14">
        <f t="shared" si="1"/>
        <v>-158</v>
      </c>
      <c r="H15" s="14">
        <f t="shared" si="2"/>
        <v>-16944</v>
      </c>
      <c r="I15" s="14">
        <f t="shared" si="3"/>
        <v>0</v>
      </c>
      <c r="M15" s="31"/>
      <c r="N15" s="31"/>
      <c r="O15" s="31"/>
    </row>
    <row r="16" spans="1:15" ht="15" customHeight="1">
      <c r="A16" s="19" t="s">
        <v>460</v>
      </c>
      <c r="B16" t="str">
        <f t="shared" si="4"/>
        <v>LY_LuA_SumK</v>
      </c>
      <c r="C16" t="str">
        <f t="shared" si="0"/>
        <v>LY_LiA_SumK</v>
      </c>
      <c r="D16" t="str">
        <f t="shared" si="0"/>
        <v>LY_GL_SumK</v>
      </c>
      <c r="E16" s="12" t="s">
        <v>13</v>
      </c>
      <c r="F16" s="24" t="s">
        <v>459</v>
      </c>
      <c r="G16" s="14">
        <f t="shared" si="1"/>
        <v>-3886</v>
      </c>
      <c r="H16" s="14">
        <f t="shared" si="2"/>
        <v>-12204</v>
      </c>
      <c r="I16" s="14">
        <f t="shared" si="3"/>
        <v>-232540</v>
      </c>
      <c r="M16" s="31"/>
      <c r="N16" s="31"/>
      <c r="O16" s="31"/>
    </row>
    <row r="17" spans="1:15" ht="15" customHeight="1">
      <c r="A17" s="19" t="s">
        <v>422</v>
      </c>
      <c r="B17" t="str">
        <f t="shared" si="4"/>
        <v>LY_LuA_DFtot</v>
      </c>
      <c r="C17" t="str">
        <f t="shared" si="0"/>
        <v>LY_LiA_DFtot</v>
      </c>
      <c r="D17" t="str">
        <f t="shared" si="0"/>
        <v>LY_GL_DFtot</v>
      </c>
      <c r="E17" s="16" t="s">
        <v>14</v>
      </c>
      <c r="F17" s="17" t="s">
        <v>461</v>
      </c>
      <c r="G17" s="14">
        <f t="shared" si="1"/>
        <v>-853691</v>
      </c>
      <c r="H17" s="14">
        <f t="shared" si="2"/>
        <v>-26140004</v>
      </c>
      <c r="I17" s="14">
        <f t="shared" si="3"/>
        <v>-1114690</v>
      </c>
      <c r="M17" s="31"/>
      <c r="N17" s="31"/>
      <c r="O17" s="31"/>
    </row>
    <row r="19" spans="1:15">
      <c r="G19" s="26"/>
    </row>
    <row r="20" spans="1:15" ht="38.25" customHeight="1">
      <c r="E20" s="17"/>
      <c r="F20" s="15" t="s">
        <v>611</v>
      </c>
      <c r="G20" s="15" t="s">
        <v>462</v>
      </c>
      <c r="H20" s="15" t="s">
        <v>463</v>
      </c>
      <c r="I20" s="15" t="s">
        <v>464</v>
      </c>
      <c r="J20" s="15" t="s">
        <v>465</v>
      </c>
      <c r="K20" s="15" t="s">
        <v>437</v>
      </c>
      <c r="L20" s="15" t="s">
        <v>612</v>
      </c>
    </row>
    <row r="21" spans="1:15">
      <c r="A21" s="19" t="s">
        <v>442</v>
      </c>
      <c r="E21" s="24" t="s">
        <v>466</v>
      </c>
      <c r="F21" s="14">
        <f t="shared" ref="F21:L21" si="5">INDEX(LivTpk,3,MATCH("LYD_"&amp;F23&amp;"_Ltot",LivTpk_var,0))</f>
        <v>-28108384</v>
      </c>
      <c r="G21" s="14">
        <f t="shared" si="5"/>
        <v>-23768415</v>
      </c>
      <c r="H21" s="14">
        <f t="shared" si="5"/>
        <v>-3854934</v>
      </c>
      <c r="I21" s="14">
        <f t="shared" si="5"/>
        <v>0</v>
      </c>
      <c r="J21" s="14">
        <f t="shared" si="5"/>
        <v>-485544</v>
      </c>
      <c r="K21" s="14">
        <f t="shared" si="5"/>
        <v>0</v>
      </c>
      <c r="L21" s="14">
        <f t="shared" si="5"/>
        <v>-28108384</v>
      </c>
    </row>
    <row r="23" spans="1:15" ht="0" hidden="1" customHeight="1">
      <c r="F23" s="25" t="s">
        <v>467</v>
      </c>
      <c r="G23" s="25" t="s">
        <v>468</v>
      </c>
      <c r="H23" s="25" t="s">
        <v>469</v>
      </c>
      <c r="I23" s="25" t="s">
        <v>470</v>
      </c>
      <c r="J23" s="25" t="s">
        <v>471</v>
      </c>
      <c r="K23" s="25" t="s">
        <v>441</v>
      </c>
      <c r="L23" s="25" t="s">
        <v>472</v>
      </c>
    </row>
  </sheetData>
  <sheetProtection algorithmName="SHA-512" hashValue="hSiVqbLjr4+6ASxDc08FaYdudte+UkW7QjyUp2AwMx/9Isq+JhxGHSIoH5f1LW81GAZp9LUs5j8RzoMy4Ug0UA==" saltValue="YHmbRyeAdJBMduwC5xSXGQ==" spinCount="100000" sheet="1" objects="1" scenarios="1"/>
  <mergeCells count="3">
    <mergeCell ref="E4:I4"/>
    <mergeCell ref="E5:I5"/>
    <mergeCell ref="E1:F1"/>
  </mergeCells>
  <hyperlinks>
    <hyperlink ref="E1" location="Indholdsfortegnelse!A1" display="Tilbage til indholdsfortegnelsen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/>
  <headerFooter scaleWithDoc="0" alignWithMargins="0">
    <oddHeader>&amp;C&amp;G</oddHead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5">
    <tabColor theme="4"/>
    <pageSetUpPr fitToPage="1"/>
  </sheetPr>
  <dimension ref="A1:G38"/>
  <sheetViews>
    <sheetView showGridLines="0" topLeftCell="C10" zoomScaleNormal="100" workbookViewId="0">
      <selection activeCell="H21" sqref="H21"/>
    </sheetView>
  </sheetViews>
  <sheetFormatPr defaultColWidth="11.42578125" defaultRowHeight="15"/>
  <cols>
    <col min="1" max="1" width="7.7109375" hidden="1" customWidth="1"/>
    <col min="2" max="2" width="18.140625" hidden="1" customWidth="1"/>
    <col min="3" max="3" width="5" customWidth="1"/>
    <col min="4" max="4" width="71.140625" customWidth="1"/>
    <col min="5" max="5" width="12.140625" customWidth="1"/>
    <col min="6" max="6" width="9.140625" customWidth="1"/>
  </cols>
  <sheetData>
    <row r="1" spans="1:7">
      <c r="C1" s="58" t="s">
        <v>406</v>
      </c>
      <c r="D1" s="58"/>
    </row>
    <row r="4" spans="1:7" ht="48" customHeight="1">
      <c r="C4" s="67" t="s">
        <v>625</v>
      </c>
      <c r="D4" s="68"/>
      <c r="E4" s="68"/>
    </row>
    <row r="5" spans="1:7" ht="15" customHeight="1">
      <c r="C5" s="57" t="s">
        <v>187</v>
      </c>
      <c r="D5" s="57"/>
      <c r="E5" s="57"/>
    </row>
    <row r="6" spans="1:7" ht="22.5" customHeight="1">
      <c r="C6" s="12"/>
      <c r="D6" s="17"/>
      <c r="E6" s="15" t="s">
        <v>473</v>
      </c>
    </row>
    <row r="7" spans="1:7" ht="15" customHeight="1">
      <c r="B7" s="19" t="s">
        <v>515</v>
      </c>
      <c r="C7" s="12"/>
      <c r="D7" s="17" t="s">
        <v>474</v>
      </c>
      <c r="E7" s="15"/>
    </row>
    <row r="8" spans="1:7" ht="15" customHeight="1">
      <c r="A8" s="22" t="s">
        <v>476</v>
      </c>
      <c r="B8" t="str">
        <f>"RUK_"&amp;A8&amp;"_"&amp;$B$7</f>
        <v>RUK_RUTv_SRUK</v>
      </c>
      <c r="C8" s="12" t="s">
        <v>5</v>
      </c>
      <c r="D8" s="24" t="s">
        <v>475</v>
      </c>
      <c r="E8" s="14">
        <f t="shared" ref="E8:E21" si="0">INDEX(LivTpk,3,MATCH($B8,LivTpk_var,0))</f>
        <v>83402</v>
      </c>
      <c r="G8" s="31"/>
    </row>
    <row r="9" spans="1:7" ht="15" customHeight="1">
      <c r="A9" s="22" t="s">
        <v>478</v>
      </c>
      <c r="B9" t="str">
        <f t="shared" ref="B9:B36" si="1">"RUK_"&amp;A9&amp;"_"&amp;$B$7</f>
        <v>RUK_RUAv_SRUK</v>
      </c>
      <c r="C9" s="12" t="s">
        <v>6</v>
      </c>
      <c r="D9" s="24" t="s">
        <v>477</v>
      </c>
      <c r="E9" s="14">
        <f t="shared" si="0"/>
        <v>1189</v>
      </c>
      <c r="G9" s="31"/>
    </row>
    <row r="10" spans="1:7" ht="15" customHeight="1">
      <c r="A10" s="22" t="s">
        <v>480</v>
      </c>
      <c r="B10" t="str">
        <f t="shared" si="1"/>
        <v>RUK_UdKap_SRUK</v>
      </c>
      <c r="C10" s="12" t="s">
        <v>7</v>
      </c>
      <c r="D10" s="24" t="s">
        <v>479</v>
      </c>
      <c r="E10" s="14">
        <f t="shared" si="0"/>
        <v>5489134</v>
      </c>
      <c r="G10" s="31"/>
    </row>
    <row r="11" spans="1:7" ht="15" customHeight="1">
      <c r="A11" s="22" t="s">
        <v>482</v>
      </c>
      <c r="B11" t="str">
        <f t="shared" si="1"/>
        <v>RUK_Udinv_SRUK</v>
      </c>
      <c r="C11" s="12" t="s">
        <v>8</v>
      </c>
      <c r="D11" s="24" t="s">
        <v>481</v>
      </c>
      <c r="E11" s="14">
        <f t="shared" si="0"/>
        <v>1186631</v>
      </c>
      <c r="G11" s="31"/>
    </row>
    <row r="12" spans="1:7" ht="15" customHeight="1">
      <c r="A12" s="22" t="s">
        <v>484</v>
      </c>
      <c r="B12" t="str">
        <f t="shared" si="1"/>
        <v>RUK_RObL_SRUK</v>
      </c>
      <c r="C12" s="12" t="s">
        <v>9</v>
      </c>
      <c r="D12" s="24" t="s">
        <v>483</v>
      </c>
      <c r="E12" s="14">
        <f t="shared" si="0"/>
        <v>3128076</v>
      </c>
      <c r="G12" s="31"/>
    </row>
    <row r="13" spans="1:7" ht="15" customHeight="1">
      <c r="A13" s="22" t="s">
        <v>486</v>
      </c>
      <c r="B13" t="str">
        <f t="shared" si="1"/>
        <v>RUK_iObL_SRUK</v>
      </c>
      <c r="C13" s="12" t="s">
        <v>10</v>
      </c>
      <c r="D13" s="24" t="s">
        <v>485</v>
      </c>
      <c r="E13" s="14">
        <f t="shared" si="0"/>
        <v>-1917</v>
      </c>
      <c r="G13" s="31"/>
    </row>
    <row r="14" spans="1:7" ht="15" customHeight="1">
      <c r="A14" s="22" t="s">
        <v>488</v>
      </c>
      <c r="B14" t="str">
        <f t="shared" si="1"/>
        <v>RUK_RiKi_SRUK</v>
      </c>
      <c r="C14" s="12" t="s">
        <v>11</v>
      </c>
      <c r="D14" s="24" t="s">
        <v>487</v>
      </c>
      <c r="E14" s="14">
        <f t="shared" si="0"/>
        <v>0</v>
      </c>
      <c r="G14" s="31"/>
    </row>
    <row r="15" spans="1:7" ht="15" customHeight="1">
      <c r="A15" s="22" t="s">
        <v>490</v>
      </c>
      <c r="B15" t="str">
        <f t="shared" si="1"/>
        <v>RUK_RiPU_SRUK</v>
      </c>
      <c r="C15" s="12" t="s">
        <v>12</v>
      </c>
      <c r="D15" s="24" t="s">
        <v>489</v>
      </c>
      <c r="E15" s="14">
        <f t="shared" si="0"/>
        <v>11540</v>
      </c>
      <c r="G15" s="31"/>
    </row>
    <row r="16" spans="1:7" ht="15" customHeight="1">
      <c r="A16" s="22" t="s">
        <v>492</v>
      </c>
      <c r="B16" t="str">
        <f t="shared" si="1"/>
        <v>RUK_RiXU_SRUK</v>
      </c>
      <c r="C16" s="12" t="s">
        <v>13</v>
      </c>
      <c r="D16" s="24" t="s">
        <v>491</v>
      </c>
      <c r="E16" s="14">
        <f t="shared" si="0"/>
        <v>1554914</v>
      </c>
      <c r="G16" s="31"/>
    </row>
    <row r="17" spans="1:7" ht="15" customHeight="1">
      <c r="A17" s="22" t="s">
        <v>494</v>
      </c>
      <c r="B17" t="str">
        <f t="shared" si="1"/>
        <v>RUK_RiKre_SRUK</v>
      </c>
      <c r="C17" s="12" t="s">
        <v>14</v>
      </c>
      <c r="D17" s="24" t="s">
        <v>493</v>
      </c>
      <c r="E17" s="14">
        <f t="shared" si="0"/>
        <v>176988</v>
      </c>
      <c r="G17" s="31"/>
    </row>
    <row r="18" spans="1:7" ht="15" customHeight="1">
      <c r="A18" s="22" t="s">
        <v>496</v>
      </c>
      <c r="B18" t="str">
        <f t="shared" si="1"/>
        <v>RUK_RiGf_SRUK</v>
      </c>
      <c r="C18" s="12" t="s">
        <v>15</v>
      </c>
      <c r="D18" s="24" t="s">
        <v>495</v>
      </c>
      <c r="E18" s="14">
        <f t="shared" si="0"/>
        <v>0</v>
      </c>
      <c r="G18" s="31"/>
    </row>
    <row r="19" spans="1:7" ht="15" customHeight="1">
      <c r="A19" s="22" t="s">
        <v>498</v>
      </c>
      <c r="B19" t="str">
        <f t="shared" si="1"/>
        <v>RUK_RiTg_SRUK</v>
      </c>
      <c r="C19" s="12" t="s">
        <v>16</v>
      </c>
      <c r="D19" s="24" t="s">
        <v>497</v>
      </c>
      <c r="E19" s="14">
        <f t="shared" si="0"/>
        <v>81855</v>
      </c>
      <c r="G19" s="31"/>
    </row>
    <row r="20" spans="1:7" ht="15" customHeight="1">
      <c r="A20" s="22" t="s">
        <v>500</v>
      </c>
      <c r="B20" t="str">
        <f t="shared" si="1"/>
        <v>RUK_XRU_SRUK</v>
      </c>
      <c r="C20" s="12" t="s">
        <v>17</v>
      </c>
      <c r="D20" s="24" t="s">
        <v>499</v>
      </c>
      <c r="E20" s="14">
        <f t="shared" si="0"/>
        <v>136959</v>
      </c>
      <c r="G20" s="31"/>
    </row>
    <row r="21" spans="1:7" ht="25.5" customHeight="1">
      <c r="A21" s="22" t="s">
        <v>502</v>
      </c>
      <c r="B21" t="str">
        <f t="shared" si="1"/>
        <v>RUK_RUtot_SRUK</v>
      </c>
      <c r="C21" s="16" t="s">
        <v>18</v>
      </c>
      <c r="D21" s="17" t="s">
        <v>501</v>
      </c>
      <c r="E21" s="14">
        <f t="shared" si="0"/>
        <v>11848772</v>
      </c>
      <c r="G21" s="31"/>
    </row>
    <row r="22" spans="1:7" ht="15" customHeight="1">
      <c r="A22" s="24"/>
      <c r="C22" s="12"/>
      <c r="D22" s="24"/>
      <c r="E22" s="24"/>
      <c r="G22" s="31"/>
    </row>
    <row r="23" spans="1:7" ht="15" customHeight="1">
      <c r="A23" s="24"/>
      <c r="C23" s="12"/>
      <c r="D23" s="17" t="s">
        <v>503</v>
      </c>
      <c r="E23" s="24"/>
      <c r="G23" s="31"/>
    </row>
    <row r="24" spans="1:7" ht="15" customHeight="1">
      <c r="A24" s="22" t="s">
        <v>249</v>
      </c>
      <c r="B24" t="str">
        <f t="shared" si="1"/>
        <v>RUK_Dejd_SRUK</v>
      </c>
      <c r="C24" s="12" t="s">
        <v>19</v>
      </c>
      <c r="D24" s="24" t="s">
        <v>98</v>
      </c>
      <c r="E24" s="14">
        <f t="shared" ref="E24:E36" si="2">INDEX(LivTpk,3,MATCH($B24,LivTpk_var,0))</f>
        <v>-57311</v>
      </c>
      <c r="G24" s="31"/>
    </row>
    <row r="25" spans="1:7" ht="15" customHeight="1">
      <c r="A25" s="22" t="s">
        <v>504</v>
      </c>
      <c r="B25" t="str">
        <f t="shared" si="1"/>
        <v>RUK_iejd_SRUK</v>
      </c>
      <c r="C25" s="12" t="s">
        <v>20</v>
      </c>
      <c r="D25" s="24" t="s">
        <v>100</v>
      </c>
      <c r="E25" s="14">
        <f t="shared" si="2"/>
        <v>-251115</v>
      </c>
      <c r="G25" s="31"/>
    </row>
    <row r="26" spans="1:7" ht="15" customHeight="1">
      <c r="A26" s="22" t="s">
        <v>505</v>
      </c>
      <c r="B26" t="str">
        <f t="shared" si="1"/>
        <v>RUK_Kap_SRUK</v>
      </c>
      <c r="C26" s="12" t="s">
        <v>21</v>
      </c>
      <c r="D26" s="24" t="s">
        <v>106</v>
      </c>
      <c r="E26" s="14">
        <f t="shared" si="2"/>
        <v>-175139</v>
      </c>
      <c r="G26" s="31"/>
    </row>
    <row r="27" spans="1:7" ht="15" customHeight="1">
      <c r="A27" s="22" t="s">
        <v>506</v>
      </c>
      <c r="B27" t="str">
        <f t="shared" si="1"/>
        <v>RUK_ifa_SRUK</v>
      </c>
      <c r="C27" s="12" t="s">
        <v>22</v>
      </c>
      <c r="D27" s="24" t="s">
        <v>107</v>
      </c>
      <c r="E27" s="14">
        <f t="shared" si="2"/>
        <v>12305089</v>
      </c>
      <c r="G27" s="31"/>
    </row>
    <row r="28" spans="1:7" ht="15" customHeight="1">
      <c r="A28" s="22" t="s">
        <v>399</v>
      </c>
      <c r="B28" t="str">
        <f t="shared" si="1"/>
        <v>RUK_ObL_SRUK</v>
      </c>
      <c r="C28" s="12" t="s">
        <v>23</v>
      </c>
      <c r="D28" s="24" t="s">
        <v>108</v>
      </c>
      <c r="E28" s="14">
        <f t="shared" si="2"/>
        <v>5158835</v>
      </c>
      <c r="G28" s="31"/>
    </row>
    <row r="29" spans="1:7" ht="15" customHeight="1">
      <c r="A29" s="22" t="s">
        <v>507</v>
      </c>
      <c r="B29" t="str">
        <f t="shared" si="1"/>
        <v>RUK_Kinv_SRUK</v>
      </c>
      <c r="C29" s="12" t="s">
        <v>24</v>
      </c>
      <c r="D29" s="24" t="s">
        <v>109</v>
      </c>
      <c r="E29" s="14">
        <f t="shared" si="2"/>
        <v>0</v>
      </c>
      <c r="G29" s="31"/>
    </row>
    <row r="30" spans="1:7" ht="15" customHeight="1">
      <c r="A30" s="22" t="s">
        <v>508</v>
      </c>
      <c r="B30" t="str">
        <f t="shared" si="1"/>
        <v>RUK_PsU_SRUK</v>
      </c>
      <c r="C30" s="12" t="s">
        <v>25</v>
      </c>
      <c r="D30" s="24" t="s">
        <v>110</v>
      </c>
      <c r="E30" s="14">
        <f t="shared" si="2"/>
        <v>2484</v>
      </c>
      <c r="G30" s="31"/>
    </row>
    <row r="31" spans="1:7" ht="15" customHeight="1">
      <c r="A31" s="22" t="s">
        <v>509</v>
      </c>
      <c r="B31" t="str">
        <f t="shared" si="1"/>
        <v>RUK_XU_SRUK</v>
      </c>
      <c r="C31" s="12" t="s">
        <v>26</v>
      </c>
      <c r="D31" s="24" t="s">
        <v>111</v>
      </c>
      <c r="E31" s="14">
        <f t="shared" si="2"/>
        <v>-120378</v>
      </c>
      <c r="G31" s="31"/>
    </row>
    <row r="32" spans="1:7" ht="15" customHeight="1">
      <c r="A32" s="22" t="s">
        <v>257</v>
      </c>
      <c r="B32" t="str">
        <f t="shared" si="1"/>
        <v>RUK_iKre_SRUK</v>
      </c>
      <c r="C32" s="12" t="s">
        <v>27</v>
      </c>
      <c r="D32" s="24" t="s">
        <v>112</v>
      </c>
      <c r="E32" s="14">
        <f t="shared" si="2"/>
        <v>-240286</v>
      </c>
      <c r="G32" s="31"/>
    </row>
    <row r="33" spans="1:7" ht="15" customHeight="1">
      <c r="A33" s="22" t="s">
        <v>511</v>
      </c>
      <c r="B33" t="str">
        <f t="shared" si="1"/>
        <v>RUK_AFi_SRUK</v>
      </c>
      <c r="C33" s="12" t="s">
        <v>28</v>
      </c>
      <c r="D33" s="24" t="s">
        <v>510</v>
      </c>
      <c r="E33" s="14">
        <f t="shared" si="2"/>
        <v>16493194</v>
      </c>
      <c r="G33" s="31"/>
    </row>
    <row r="34" spans="1:7" ht="15" customHeight="1">
      <c r="A34" s="22" t="s">
        <v>259</v>
      </c>
      <c r="B34" t="str">
        <f t="shared" si="1"/>
        <v>RUK_Gfd_SRUK</v>
      </c>
      <c r="C34" s="12" t="s">
        <v>29</v>
      </c>
      <c r="D34" s="24" t="s">
        <v>114</v>
      </c>
      <c r="E34" s="14">
        <f t="shared" si="2"/>
        <v>0</v>
      </c>
      <c r="G34" s="31"/>
    </row>
    <row r="35" spans="1:7" ht="15" customHeight="1">
      <c r="A35" s="22" t="s">
        <v>512</v>
      </c>
      <c r="B35" t="str">
        <f t="shared" si="1"/>
        <v>RUK_XReg_SRUK</v>
      </c>
      <c r="C35" s="12" t="s">
        <v>30</v>
      </c>
      <c r="D35" s="24" t="s">
        <v>113</v>
      </c>
      <c r="E35" s="14">
        <f t="shared" si="2"/>
        <v>58460</v>
      </c>
      <c r="G35" s="31"/>
    </row>
    <row r="36" spans="1:7" ht="25.5" customHeight="1">
      <c r="A36" s="22" t="s">
        <v>514</v>
      </c>
      <c r="B36" t="str">
        <f t="shared" si="1"/>
        <v>RUK_KursTot_SRUK</v>
      </c>
      <c r="C36" s="16" t="s">
        <v>31</v>
      </c>
      <c r="D36" s="17" t="s">
        <v>513</v>
      </c>
      <c r="E36" s="14">
        <f t="shared" si="2"/>
        <v>33173834</v>
      </c>
      <c r="G36" s="31"/>
    </row>
    <row r="38" spans="1:7">
      <c r="D38" s="23"/>
    </row>
  </sheetData>
  <sheetProtection algorithmName="SHA-512" hashValue="c3q/UvnEptLd9ePLLl8ZndOrvsi5s95gAD8mEx0FIH8/2gocz8mZRAI2b1RRHqh05/IxdOktgzteoCAD3euPOA==" saltValue="zfOAH+aQJcHPp8MNoI17TQ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scale="99" orientation="portrait"/>
  <headerFooter scaleWithDoc="0" alignWithMargins="0">
    <oddHeader>&amp;C&amp;G</oddHead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6">
    <tabColor theme="4"/>
    <pageSetUpPr fitToPage="1"/>
  </sheetPr>
  <dimension ref="A1:H33"/>
  <sheetViews>
    <sheetView showGridLines="0" tabSelected="1" topLeftCell="C1" zoomScaleNormal="100" workbookViewId="0">
      <selection activeCell="H16" sqref="H16"/>
    </sheetView>
  </sheetViews>
  <sheetFormatPr defaultColWidth="11.42578125" defaultRowHeight="15"/>
  <cols>
    <col min="1" max="1" width="9.42578125" hidden="1" customWidth="1"/>
    <col min="2" max="2" width="15.140625" hidden="1" customWidth="1"/>
    <col min="3" max="3" width="5.140625" customWidth="1"/>
    <col min="4" max="4" width="83.42578125" customWidth="1"/>
    <col min="5" max="5" width="19.5703125" customWidth="1"/>
    <col min="6" max="6" width="6.42578125" customWidth="1"/>
    <col min="7" max="7" width="13.42578125" hidden="1" customWidth="1"/>
  </cols>
  <sheetData>
    <row r="1" spans="1:8">
      <c r="C1" s="58" t="s">
        <v>406</v>
      </c>
      <c r="D1" s="58"/>
    </row>
    <row r="4" spans="1:8" ht="25.5" customHeight="1">
      <c r="C4" s="65" t="s">
        <v>626</v>
      </c>
      <c r="D4" s="66"/>
      <c r="E4" s="66"/>
    </row>
    <row r="5" spans="1:8" ht="15" customHeight="1">
      <c r="C5" s="57" t="s">
        <v>187</v>
      </c>
      <c r="D5" s="57"/>
      <c r="E5" s="57"/>
    </row>
    <row r="6" spans="1:8" ht="43.5" customHeight="1">
      <c r="A6" s="23" t="s">
        <v>245</v>
      </c>
      <c r="C6" s="12"/>
      <c r="D6" s="17"/>
      <c r="E6" s="15" t="s">
        <v>568</v>
      </c>
    </row>
    <row r="7" spans="1:8" ht="15" customHeight="1">
      <c r="A7" s="23"/>
      <c r="B7" t="s">
        <v>571</v>
      </c>
      <c r="C7" s="12"/>
      <c r="D7" s="17" t="s">
        <v>569</v>
      </c>
      <c r="E7" s="15"/>
    </row>
    <row r="8" spans="1:8" ht="15" customHeight="1">
      <c r="A8" s="19" t="s">
        <v>572</v>
      </c>
      <c r="B8" t="str">
        <f>"Akt_"&amp;$B$7&amp;"_"&amp;A8</f>
        <v>Akt_UL_GGB</v>
      </c>
      <c r="C8" s="12" t="s">
        <v>5</v>
      </c>
      <c r="D8" s="24" t="s">
        <v>570</v>
      </c>
      <c r="E8" s="14">
        <f t="shared" ref="E8:E19" si="0">INDEX(LivTpk,3,MATCH($B8,LivTpk_var,0))</f>
        <v>47596251</v>
      </c>
      <c r="H8" s="31"/>
    </row>
    <row r="9" spans="1:8" ht="15" customHeight="1">
      <c r="A9" s="19" t="s">
        <v>574</v>
      </c>
      <c r="B9" t="str">
        <f t="shared" ref="B9:B33" si="1">"Akt_"&amp;$B$7&amp;"_"&amp;A9</f>
        <v>Akt_UL_GNK</v>
      </c>
      <c r="C9" s="12" t="s">
        <v>6</v>
      </c>
      <c r="D9" s="24" t="s">
        <v>573</v>
      </c>
      <c r="E9" s="14">
        <f t="shared" si="0"/>
        <v>73773653</v>
      </c>
      <c r="H9" s="31"/>
    </row>
    <row r="10" spans="1:8" ht="15" customHeight="1">
      <c r="A10" s="19" t="s">
        <v>576</v>
      </c>
      <c r="B10" t="str">
        <f t="shared" si="1"/>
        <v>Akt_UL_GUK</v>
      </c>
      <c r="C10" s="12" t="s">
        <v>7</v>
      </c>
      <c r="D10" s="24" t="s">
        <v>575</v>
      </c>
      <c r="E10" s="14">
        <f t="shared" si="0"/>
        <v>172532868</v>
      </c>
      <c r="H10" s="31"/>
    </row>
    <row r="11" spans="1:8" ht="15" customHeight="1">
      <c r="A11" s="19" t="s">
        <v>578</v>
      </c>
      <c r="B11" t="str">
        <f t="shared" si="1"/>
        <v>Akt_UL_GKtot</v>
      </c>
      <c r="C11" s="16" t="s">
        <v>8</v>
      </c>
      <c r="D11" s="17" t="s">
        <v>577</v>
      </c>
      <c r="E11" s="14">
        <f t="shared" si="0"/>
        <v>246306520</v>
      </c>
      <c r="H11" s="31"/>
    </row>
    <row r="12" spans="1:8" ht="15" customHeight="1">
      <c r="A12" s="19" t="s">
        <v>580</v>
      </c>
      <c r="B12" t="str">
        <f t="shared" si="1"/>
        <v>Akt_UL_GSO</v>
      </c>
      <c r="C12" s="12" t="s">
        <v>9</v>
      </c>
      <c r="D12" s="24" t="s">
        <v>579</v>
      </c>
      <c r="E12" s="14">
        <f t="shared" si="0"/>
        <v>164895461</v>
      </c>
      <c r="H12" s="31"/>
    </row>
    <row r="13" spans="1:8" ht="15" customHeight="1">
      <c r="A13" s="19" t="s">
        <v>582</v>
      </c>
      <c r="B13" t="str">
        <f t="shared" si="1"/>
        <v>Akt_UL_GiO</v>
      </c>
      <c r="C13" s="12" t="s">
        <v>10</v>
      </c>
      <c r="D13" s="24" t="s">
        <v>581</v>
      </c>
      <c r="E13" s="14">
        <f t="shared" si="0"/>
        <v>5904550</v>
      </c>
      <c r="H13" s="31"/>
    </row>
    <row r="14" spans="1:8" ht="15" customHeight="1">
      <c r="A14" s="19" t="s">
        <v>584</v>
      </c>
      <c r="B14" t="str">
        <f t="shared" si="1"/>
        <v>Akt_UL_GKO</v>
      </c>
      <c r="C14" s="12" t="s">
        <v>11</v>
      </c>
      <c r="D14" s="24" t="s">
        <v>583</v>
      </c>
      <c r="E14" s="14">
        <f t="shared" si="0"/>
        <v>118170814</v>
      </c>
      <c r="H14" s="31"/>
    </row>
    <row r="15" spans="1:8" ht="15" customHeight="1">
      <c r="A15" s="19" t="s">
        <v>586</v>
      </c>
      <c r="B15" t="str">
        <f t="shared" si="1"/>
        <v>Akt_UL_GUL</v>
      </c>
      <c r="C15" s="12" t="s">
        <v>12</v>
      </c>
      <c r="D15" s="24" t="s">
        <v>585</v>
      </c>
      <c r="E15" s="14">
        <f t="shared" si="0"/>
        <v>40774739</v>
      </c>
      <c r="H15" s="31"/>
    </row>
    <row r="16" spans="1:8" ht="15" customHeight="1">
      <c r="A16" s="19" t="s">
        <v>588</v>
      </c>
      <c r="B16" t="str">
        <f t="shared" si="1"/>
        <v>Akt_UL_GouTot</v>
      </c>
      <c r="C16" s="16" t="s">
        <v>13</v>
      </c>
      <c r="D16" s="17" t="s">
        <v>587</v>
      </c>
      <c r="E16" s="14">
        <f t="shared" si="0"/>
        <v>329745561</v>
      </c>
      <c r="H16" s="31"/>
    </row>
    <row r="17" spans="1:8" ht="15" customHeight="1">
      <c r="A17" s="19" t="s">
        <v>590</v>
      </c>
      <c r="B17" t="str">
        <f t="shared" si="1"/>
        <v>Akt_UL_Gdv</v>
      </c>
      <c r="C17" s="12" t="s">
        <v>14</v>
      </c>
      <c r="D17" s="24" t="s">
        <v>589</v>
      </c>
      <c r="E17" s="14">
        <f t="shared" si="0"/>
        <v>773072</v>
      </c>
      <c r="H17" s="31"/>
    </row>
    <row r="18" spans="1:8" ht="15" customHeight="1">
      <c r="A18" s="19" t="s">
        <v>592</v>
      </c>
      <c r="B18" t="str">
        <f t="shared" si="1"/>
        <v>Akt_UL_Gxi</v>
      </c>
      <c r="C18" s="12" t="s">
        <v>15</v>
      </c>
      <c r="D18" s="24" t="s">
        <v>591</v>
      </c>
      <c r="E18" s="14">
        <f t="shared" si="0"/>
        <v>18905534</v>
      </c>
      <c r="H18" s="31"/>
    </row>
    <row r="19" spans="1:8" ht="15" customHeight="1">
      <c r="A19" s="19" t="s">
        <v>594</v>
      </c>
      <c r="B19" t="str">
        <f t="shared" si="1"/>
        <v>Akt_UL_Gafi</v>
      </c>
      <c r="C19" s="12" t="s">
        <v>16</v>
      </c>
      <c r="D19" s="24" t="s">
        <v>593</v>
      </c>
      <c r="E19" s="14">
        <f t="shared" si="0"/>
        <v>820382</v>
      </c>
      <c r="H19" s="31"/>
    </row>
    <row r="20" spans="1:8" ht="15" customHeight="1">
      <c r="A20" s="19"/>
      <c r="C20" s="27"/>
      <c r="D20" s="27"/>
      <c r="E20" s="15"/>
      <c r="H20" s="31"/>
    </row>
    <row r="21" spans="1:8">
      <c r="A21" s="19"/>
      <c r="C21" s="28"/>
      <c r="D21" s="17" t="s">
        <v>595</v>
      </c>
      <c r="E21" s="15"/>
      <c r="H21" s="31"/>
    </row>
    <row r="22" spans="1:8">
      <c r="A22" s="19" t="s">
        <v>596</v>
      </c>
      <c r="B22" t="str">
        <f t="shared" si="1"/>
        <v>Akt_UL_MGB</v>
      </c>
      <c r="C22" s="12" t="s">
        <v>17</v>
      </c>
      <c r="D22" s="24" t="s">
        <v>570</v>
      </c>
      <c r="E22" s="14">
        <f t="shared" ref="E22:E33" si="2">INDEX(LivTpk,3,MATCH($B22,LivTpk_var,0))</f>
        <v>8538861</v>
      </c>
      <c r="H22" s="31"/>
    </row>
    <row r="23" spans="1:8">
      <c r="A23" s="19" t="s">
        <v>597</v>
      </c>
      <c r="B23" t="str">
        <f t="shared" si="1"/>
        <v>Akt_UL_MNK</v>
      </c>
      <c r="C23" s="12" t="s">
        <v>18</v>
      </c>
      <c r="D23" s="24" t="s">
        <v>573</v>
      </c>
      <c r="E23" s="14">
        <f t="shared" si="2"/>
        <v>60866406</v>
      </c>
      <c r="H23" s="31"/>
    </row>
    <row r="24" spans="1:8">
      <c r="A24" s="19" t="s">
        <v>598</v>
      </c>
      <c r="B24" t="str">
        <f t="shared" si="1"/>
        <v>Akt_UL_MUK</v>
      </c>
      <c r="C24" s="12" t="s">
        <v>19</v>
      </c>
      <c r="D24" s="24" t="s">
        <v>575</v>
      </c>
      <c r="E24" s="14">
        <f t="shared" si="2"/>
        <v>12655654</v>
      </c>
      <c r="H24" s="31"/>
    </row>
    <row r="25" spans="1:8">
      <c r="A25" s="19" t="s">
        <v>600</v>
      </c>
      <c r="B25" t="str">
        <f t="shared" si="1"/>
        <v>Akt_UL_MKtot</v>
      </c>
      <c r="C25" s="12" t="s">
        <v>20</v>
      </c>
      <c r="D25" s="17" t="s">
        <v>599</v>
      </c>
      <c r="E25" s="14">
        <f t="shared" si="2"/>
        <v>73522058</v>
      </c>
      <c r="H25" s="31"/>
    </row>
    <row r="26" spans="1:8">
      <c r="A26" s="19" t="s">
        <v>601</v>
      </c>
      <c r="B26" t="str">
        <f t="shared" si="1"/>
        <v>Akt_UL_MSO</v>
      </c>
      <c r="C26" s="12" t="s">
        <v>21</v>
      </c>
      <c r="D26" s="24" t="s">
        <v>579</v>
      </c>
      <c r="E26" s="14">
        <f t="shared" si="2"/>
        <v>16331402</v>
      </c>
      <c r="H26" s="31"/>
    </row>
    <row r="27" spans="1:8">
      <c r="A27" s="19" t="s">
        <v>602</v>
      </c>
      <c r="B27" t="str">
        <f t="shared" si="1"/>
        <v>Akt_UL_MiO</v>
      </c>
      <c r="C27" s="12" t="s">
        <v>22</v>
      </c>
      <c r="D27" s="24" t="s">
        <v>581</v>
      </c>
      <c r="E27" s="14">
        <f t="shared" si="2"/>
        <v>973986</v>
      </c>
      <c r="H27" s="31"/>
    </row>
    <row r="28" spans="1:8">
      <c r="A28" s="19" t="s">
        <v>603</v>
      </c>
      <c r="B28" t="str">
        <f t="shared" si="1"/>
        <v>Akt_UL_MKO</v>
      </c>
      <c r="C28" s="12" t="s">
        <v>23</v>
      </c>
      <c r="D28" s="24" t="s">
        <v>583</v>
      </c>
      <c r="E28" s="14">
        <f t="shared" si="2"/>
        <v>16941618</v>
      </c>
      <c r="H28" s="31"/>
    </row>
    <row r="29" spans="1:8">
      <c r="A29" s="19" t="s">
        <v>604</v>
      </c>
      <c r="B29" t="str">
        <f t="shared" si="1"/>
        <v>Akt_UL_MUL</v>
      </c>
      <c r="C29" s="12" t="s">
        <v>24</v>
      </c>
      <c r="D29" s="24" t="s">
        <v>585</v>
      </c>
      <c r="E29" s="14">
        <f t="shared" si="2"/>
        <v>267888</v>
      </c>
      <c r="H29" s="31"/>
    </row>
    <row r="30" spans="1:8">
      <c r="A30" s="19" t="s">
        <v>606</v>
      </c>
      <c r="B30" t="str">
        <f t="shared" si="1"/>
        <v>Akt_UL_MouTot</v>
      </c>
      <c r="C30" s="12" t="s">
        <v>25</v>
      </c>
      <c r="D30" s="17" t="s">
        <v>605</v>
      </c>
      <c r="E30" s="14">
        <f t="shared" si="2"/>
        <v>34514892</v>
      </c>
      <c r="H30" s="31"/>
    </row>
    <row r="31" spans="1:8">
      <c r="A31" s="19" t="s">
        <v>607</v>
      </c>
      <c r="B31" t="str">
        <f t="shared" si="1"/>
        <v>Akt_UL_Mdv</v>
      </c>
      <c r="C31" s="12" t="s">
        <v>26</v>
      </c>
      <c r="D31" s="24" t="s">
        <v>589</v>
      </c>
      <c r="E31" s="14">
        <f t="shared" si="2"/>
        <v>1434</v>
      </c>
      <c r="H31" s="31"/>
    </row>
    <row r="32" spans="1:8">
      <c r="A32" s="19" t="s">
        <v>608</v>
      </c>
      <c r="B32" t="str">
        <f t="shared" si="1"/>
        <v>Akt_UL_Mxi</v>
      </c>
      <c r="C32" s="12" t="s">
        <v>27</v>
      </c>
      <c r="D32" s="24" t="s">
        <v>591</v>
      </c>
      <c r="E32" s="14">
        <f t="shared" si="2"/>
        <v>1023418</v>
      </c>
      <c r="H32" s="31"/>
    </row>
    <row r="33" spans="1:8" ht="15" customHeight="1">
      <c r="A33" s="19" t="s">
        <v>609</v>
      </c>
      <c r="B33" t="str">
        <f t="shared" si="1"/>
        <v>Akt_UL_Mafi</v>
      </c>
      <c r="C33" s="12" t="s">
        <v>28</v>
      </c>
      <c r="D33" s="24" t="s">
        <v>593</v>
      </c>
      <c r="E33" s="14">
        <f t="shared" si="2"/>
        <v>739128</v>
      </c>
      <c r="H33" s="31"/>
    </row>
  </sheetData>
  <sheetProtection algorithmName="SHA-512" hashValue="Ot34Gl6zSsMx0rDnNrgWje8h0RubsMPd6MSDgM8PXKDalvGiYquT17BDi3SCDaSfuVL5zIr6mA9I/xTKZDWzCg==" saltValue="/tUyEv2G0v5aSnIgVHtpfw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/>
  <headerFooter scaleWithDoc="0" alignWithMargins="0">
    <oddHeader>&amp;C&amp;G</oddHead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7">
    <tabColor theme="4"/>
    <pageSetUpPr fitToPage="1"/>
  </sheetPr>
  <dimension ref="A1:F19"/>
  <sheetViews>
    <sheetView showGridLines="0" topLeftCell="C1" zoomScaleNormal="100" workbookViewId="0">
      <selection activeCell="E29" sqref="E29"/>
    </sheetView>
  </sheetViews>
  <sheetFormatPr defaultColWidth="11.42578125" defaultRowHeight="15"/>
  <cols>
    <col min="1" max="1" width="6.140625" hidden="1" customWidth="1"/>
    <col min="2" max="2" width="15.140625" hidden="1" customWidth="1"/>
    <col min="3" max="3" width="5" customWidth="1"/>
    <col min="4" max="4" width="77.5703125" customWidth="1"/>
    <col min="5" max="5" width="14.42578125" customWidth="1"/>
    <col min="6" max="6" width="9.140625" customWidth="1"/>
  </cols>
  <sheetData>
    <row r="1" spans="1:6">
      <c r="C1" s="58" t="s">
        <v>406</v>
      </c>
      <c r="D1" s="58"/>
    </row>
    <row r="4" spans="1:6" ht="23.25" customHeight="1">
      <c r="C4" s="67" t="s">
        <v>629</v>
      </c>
      <c r="D4" s="68"/>
      <c r="E4" s="68"/>
    </row>
    <row r="5" spans="1:6" ht="15" customHeight="1">
      <c r="C5" s="62" t="s">
        <v>187</v>
      </c>
      <c r="D5" s="63"/>
      <c r="E5" s="64"/>
    </row>
    <row r="6" spans="1:6" ht="22.5" customHeight="1">
      <c r="B6" s="19" t="s">
        <v>535</v>
      </c>
      <c r="C6" s="12"/>
      <c r="D6" s="17"/>
      <c r="E6" s="15" t="s">
        <v>473</v>
      </c>
    </row>
    <row r="7" spans="1:6" ht="15" customHeight="1">
      <c r="A7" s="22" t="s">
        <v>517</v>
      </c>
      <c r="B7" t="str">
        <f>"FpD_"&amp;A7&amp;"_"&amp;$B$6</f>
        <v>FpD_ProS_SDo</v>
      </c>
      <c r="C7" s="12" t="s">
        <v>5</v>
      </c>
      <c r="D7" s="24" t="s">
        <v>516</v>
      </c>
      <c r="E7" s="14">
        <f t="shared" ref="E7:E17" si="0">INDEX(LivTpk,3,MATCH($B7,LivTpk_var,0))</f>
        <v>0</v>
      </c>
      <c r="F7" s="29"/>
    </row>
    <row r="8" spans="1:6" ht="15" customHeight="1">
      <c r="A8" s="22" t="s">
        <v>519</v>
      </c>
      <c r="B8" t="str">
        <f t="shared" ref="B8:B17" si="1">"FpD_"&amp;A8&amp;"_"&amp;$B$6</f>
        <v>FpD_ProF_SDo</v>
      </c>
      <c r="C8" s="12" t="s">
        <v>6</v>
      </c>
      <c r="D8" s="24" t="s">
        <v>518</v>
      </c>
      <c r="E8" s="14">
        <f t="shared" si="0"/>
        <v>0</v>
      </c>
    </row>
    <row r="9" spans="1:6" ht="15" customHeight="1">
      <c r="A9" s="22" t="s">
        <v>521</v>
      </c>
      <c r="B9" t="str">
        <f t="shared" si="1"/>
        <v>FpD_Pudg_SDo</v>
      </c>
      <c r="C9" s="12" t="s">
        <v>7</v>
      </c>
      <c r="D9" s="24" t="s">
        <v>520</v>
      </c>
      <c r="E9" s="14">
        <f t="shared" si="0"/>
        <v>-107597</v>
      </c>
    </row>
    <row r="10" spans="1:6" ht="15" customHeight="1">
      <c r="A10" s="22" t="s">
        <v>523</v>
      </c>
      <c r="B10" t="str">
        <f t="shared" si="1"/>
        <v>FpD_Adm_SDo</v>
      </c>
      <c r="C10" s="12" t="s">
        <v>8</v>
      </c>
      <c r="D10" s="24" t="s">
        <v>522</v>
      </c>
      <c r="E10" s="14">
        <f t="shared" si="0"/>
        <v>-26364</v>
      </c>
    </row>
    <row r="11" spans="1:6" ht="15" customHeight="1">
      <c r="A11" s="22" t="s">
        <v>525</v>
      </c>
      <c r="B11" t="str">
        <f t="shared" si="1"/>
        <v>FpD_HL_SDo</v>
      </c>
      <c r="C11" s="12" t="s">
        <v>9</v>
      </c>
      <c r="D11" s="24" t="s">
        <v>524</v>
      </c>
      <c r="E11" s="14">
        <f t="shared" si="0"/>
        <v>-1961</v>
      </c>
    </row>
    <row r="12" spans="1:6" ht="15" customHeight="1">
      <c r="A12" s="22" t="s">
        <v>527</v>
      </c>
      <c r="B12" t="str">
        <f t="shared" si="1"/>
        <v>FpD_Domk_SDo</v>
      </c>
      <c r="C12" s="12" t="s">
        <v>10</v>
      </c>
      <c r="D12" s="24" t="s">
        <v>526</v>
      </c>
      <c r="E12" s="14">
        <f t="shared" si="0"/>
        <v>-4800</v>
      </c>
    </row>
    <row r="13" spans="1:6" ht="15" customHeight="1">
      <c r="A13" s="22" t="s">
        <v>529</v>
      </c>
      <c r="B13" t="str">
        <f t="shared" si="1"/>
        <v>FpD_Ans_SDo</v>
      </c>
      <c r="C13" s="12" t="s">
        <v>11</v>
      </c>
      <c r="D13" s="24" t="s">
        <v>528</v>
      </c>
      <c r="E13" s="14">
        <f t="shared" si="0"/>
        <v>-9672</v>
      </c>
    </row>
    <row r="14" spans="1:6" ht="15" customHeight="1">
      <c r="A14" s="22" t="s">
        <v>386</v>
      </c>
      <c r="B14" t="str">
        <f t="shared" si="1"/>
        <v>FpD_Xomk_SDo</v>
      </c>
      <c r="C14" s="12" t="s">
        <v>12</v>
      </c>
      <c r="D14" s="24" t="s">
        <v>530</v>
      </c>
      <c r="E14" s="14">
        <f t="shared" si="0"/>
        <v>-316885</v>
      </c>
    </row>
    <row r="15" spans="1:6" ht="15" customHeight="1">
      <c r="A15" s="22" t="s">
        <v>531</v>
      </c>
      <c r="B15" t="str">
        <f t="shared" si="1"/>
        <v>FpD_ReTv_SDo</v>
      </c>
      <c r="C15" s="12" t="s">
        <v>13</v>
      </c>
      <c r="D15" s="24" t="s">
        <v>58</v>
      </c>
      <c r="E15" s="14">
        <f t="shared" si="0"/>
        <v>11022</v>
      </c>
    </row>
    <row r="16" spans="1:6" ht="15" customHeight="1">
      <c r="A16" s="22" t="s">
        <v>532</v>
      </c>
      <c r="B16" t="str">
        <f t="shared" si="1"/>
        <v>FpD_PGGf_SDo</v>
      </c>
      <c r="C16" s="12" t="s">
        <v>14</v>
      </c>
      <c r="D16" s="24" t="s">
        <v>93</v>
      </c>
      <c r="E16" s="14">
        <f t="shared" si="0"/>
        <v>0</v>
      </c>
    </row>
    <row r="17" spans="1:5" ht="27.75" customHeight="1">
      <c r="A17" s="22" t="s">
        <v>534</v>
      </c>
      <c r="B17" t="str">
        <f t="shared" si="1"/>
        <v>FpD_Otot_SDo</v>
      </c>
      <c r="C17" s="16" t="s">
        <v>15</v>
      </c>
      <c r="D17" s="17" t="s">
        <v>533</v>
      </c>
      <c r="E17" s="14">
        <f t="shared" si="0"/>
        <v>-456258</v>
      </c>
    </row>
    <row r="19" spans="1:5">
      <c r="D19" s="23"/>
    </row>
  </sheetData>
  <sheetProtection algorithmName="SHA-512" hashValue="UDD9YZDrK2+1qkdQF8UiiDd+9UAV014Eu64PkKehIDpzBFzINiF78yz+/UC9VXwgoEr5ktcBaKPAV1ZjAGPtdg==" saltValue="ZurYp4jfTGh7dmGb9oUbNQ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scale="90" orientation="portrait"/>
  <headerFooter scaleWithDoc="0" alignWithMargins="0">
    <oddHeader>&amp;C&amp;G</oddHead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18">
    <tabColor theme="4"/>
    <pageSetUpPr fitToPage="1"/>
  </sheetPr>
  <dimension ref="A1:G27"/>
  <sheetViews>
    <sheetView showGridLines="0" topLeftCell="C1" zoomScaleNormal="100" workbookViewId="0">
      <selection activeCell="I28" sqref="I28"/>
    </sheetView>
  </sheetViews>
  <sheetFormatPr defaultColWidth="11.42578125" defaultRowHeight="15"/>
  <cols>
    <col min="1" max="1" width="6.140625" hidden="1" customWidth="1"/>
    <col min="2" max="2" width="15.140625" hidden="1" customWidth="1"/>
    <col min="3" max="3" width="5" customWidth="1"/>
    <col min="4" max="4" width="77.5703125" customWidth="1"/>
    <col min="5" max="5" width="15.5703125" customWidth="1"/>
    <col min="6" max="6" width="9.140625" customWidth="1"/>
  </cols>
  <sheetData>
    <row r="1" spans="1:7">
      <c r="C1" s="58" t="s">
        <v>406</v>
      </c>
      <c r="D1" s="58"/>
    </row>
    <row r="4" spans="1:7" ht="25.5" customHeight="1">
      <c r="C4" s="67" t="s">
        <v>627</v>
      </c>
      <c r="D4" s="68"/>
      <c r="E4" s="68"/>
    </row>
    <row r="5" spans="1:7" ht="15.75" customHeight="1">
      <c r="C5" s="62" t="s">
        <v>536</v>
      </c>
      <c r="D5" s="63"/>
      <c r="E5" s="64"/>
    </row>
    <row r="6" spans="1:7" ht="22.5" customHeight="1">
      <c r="C6" s="12"/>
      <c r="D6" s="17"/>
      <c r="E6" s="15" t="s">
        <v>473</v>
      </c>
    </row>
    <row r="7" spans="1:7" ht="15" customHeight="1">
      <c r="B7" s="19" t="s">
        <v>566</v>
      </c>
      <c r="C7" s="12"/>
      <c r="D7" s="17" t="s">
        <v>537</v>
      </c>
      <c r="E7" s="15"/>
    </row>
    <row r="8" spans="1:7" ht="15" customHeight="1">
      <c r="A8" s="22" t="s">
        <v>539</v>
      </c>
      <c r="B8" t="str">
        <f>"PR_"&amp;A8&amp;"_"&amp;$B$7</f>
        <v>PR_GAH_PeRe</v>
      </c>
      <c r="C8" s="12" t="s">
        <v>5</v>
      </c>
      <c r="D8" s="24" t="s">
        <v>538</v>
      </c>
      <c r="E8" s="14">
        <f>INDEX(LivTpk,3,MATCH($B8,LivTpk_var,0))</f>
        <v>294</v>
      </c>
      <c r="G8" s="31"/>
    </row>
    <row r="9" spans="1:7" ht="15" customHeight="1">
      <c r="A9" s="24"/>
      <c r="C9" s="12"/>
      <c r="D9" s="24"/>
      <c r="E9" s="24"/>
      <c r="G9" s="31"/>
    </row>
    <row r="10" spans="1:7" ht="15" customHeight="1">
      <c r="A10" s="24"/>
      <c r="C10" s="12"/>
      <c r="D10" s="17" t="s">
        <v>540</v>
      </c>
      <c r="E10" s="24"/>
      <c r="G10" s="31"/>
    </row>
    <row r="11" spans="1:7" ht="15" customHeight="1">
      <c r="A11" s="22" t="s">
        <v>542</v>
      </c>
      <c r="B11" t="str">
        <f t="shared" ref="B11:B25" si="0">"PR_"&amp;A11&amp;"_"&amp;$B$7</f>
        <v>PR_Lon_PeRe</v>
      </c>
      <c r="C11" s="12" t="s">
        <v>6</v>
      </c>
      <c r="D11" s="24" t="s">
        <v>541</v>
      </c>
      <c r="E11" s="14">
        <f>INDEX(LivTpk,3,MATCH($B11,LivTpk_var,0))</f>
        <v>273461</v>
      </c>
      <c r="G11" s="31"/>
    </row>
    <row r="12" spans="1:7" ht="15" customHeight="1">
      <c r="A12" s="22" t="s">
        <v>544</v>
      </c>
      <c r="B12" t="str">
        <f t="shared" si="0"/>
        <v>PR_Pen_PeRe</v>
      </c>
      <c r="C12" s="12" t="s">
        <v>7</v>
      </c>
      <c r="D12" s="24" t="s">
        <v>543</v>
      </c>
      <c r="E12" s="14">
        <f>INDEX(LivTpk,3,MATCH($B12,LivTpk_var,0))</f>
        <v>32837</v>
      </c>
      <c r="G12" s="31"/>
    </row>
    <row r="13" spans="1:7" ht="15" customHeight="1">
      <c r="A13" s="22" t="s">
        <v>546</v>
      </c>
      <c r="B13" t="str">
        <f t="shared" si="0"/>
        <v>PR_SoSi_PeRe</v>
      </c>
      <c r="C13" s="12" t="s">
        <v>8</v>
      </c>
      <c r="D13" s="24" t="s">
        <v>545</v>
      </c>
      <c r="E13" s="14">
        <f>INDEX(LivTpk,3,MATCH($B13,LivTpk_var,0))</f>
        <v>11136</v>
      </c>
      <c r="G13" s="31"/>
    </row>
    <row r="14" spans="1:7" ht="15" customHeight="1">
      <c r="A14" s="22" t="s">
        <v>548</v>
      </c>
      <c r="B14" t="str">
        <f t="shared" si="0"/>
        <v>PR_Afg_PeRe</v>
      </c>
      <c r="C14" s="12" t="s">
        <v>9</v>
      </c>
      <c r="D14" s="24" t="s">
        <v>547</v>
      </c>
      <c r="E14" s="14">
        <f>INDEX(LivTpk,3,MATCH($B14,LivTpk_var,0))</f>
        <v>37838</v>
      </c>
      <c r="G14" s="31"/>
    </row>
    <row r="15" spans="1:7" ht="15" customHeight="1">
      <c r="A15" s="22" t="s">
        <v>550</v>
      </c>
      <c r="B15" t="str">
        <f t="shared" si="0"/>
        <v>PR_PuTot_PeRe</v>
      </c>
      <c r="C15" s="16" t="s">
        <v>10</v>
      </c>
      <c r="D15" s="17" t="s">
        <v>549</v>
      </c>
      <c r="E15" s="14">
        <f>INDEX(LivTpk,3,MATCH($B15,LivTpk_var,0))</f>
        <v>355270</v>
      </c>
      <c r="G15" s="31"/>
    </row>
    <row r="16" spans="1:7" ht="15" customHeight="1">
      <c r="A16" s="24"/>
      <c r="C16" s="12"/>
      <c r="D16" s="17" t="s">
        <v>551</v>
      </c>
      <c r="E16" s="24"/>
      <c r="G16" s="31"/>
    </row>
    <row r="17" spans="1:7" ht="15" customHeight="1">
      <c r="A17" s="22" t="s">
        <v>553</v>
      </c>
      <c r="B17" t="str">
        <f t="shared" si="0"/>
        <v>PR_Rep_PeRe</v>
      </c>
      <c r="C17" s="12" t="s">
        <v>11</v>
      </c>
      <c r="D17" s="24" t="s">
        <v>552</v>
      </c>
      <c r="E17" s="14">
        <f>INDEX(LivTpk,3,MATCH($B17,LivTpk_var,0))</f>
        <v>0</v>
      </c>
      <c r="G17" s="31"/>
    </row>
    <row r="18" spans="1:7" ht="15" customHeight="1">
      <c r="A18" s="22" t="s">
        <v>555</v>
      </c>
      <c r="B18" t="str">
        <f t="shared" si="0"/>
        <v>PR_Bes_PeRe</v>
      </c>
      <c r="C18" s="12" t="s">
        <v>12</v>
      </c>
      <c r="D18" s="24" t="s">
        <v>554</v>
      </c>
      <c r="E18" s="14">
        <f>INDEX(LivTpk,3,MATCH($B18,LivTpk_var,0))</f>
        <v>8238</v>
      </c>
      <c r="G18" s="31"/>
    </row>
    <row r="19" spans="1:7" ht="15" customHeight="1">
      <c r="A19" s="22" t="s">
        <v>557</v>
      </c>
      <c r="B19" t="str">
        <f t="shared" si="0"/>
        <v>PR_Dir_PeRe</v>
      </c>
      <c r="C19" s="12" t="s">
        <v>13</v>
      </c>
      <c r="D19" s="24" t="s">
        <v>556</v>
      </c>
      <c r="E19" s="14">
        <f>INDEX(LivTpk,3,MATCH($B19,LivTpk_var,0))</f>
        <v>21394</v>
      </c>
      <c r="G19" s="31"/>
    </row>
    <row r="20" spans="1:7" ht="15" customHeight="1">
      <c r="A20" s="24"/>
      <c r="C20" s="12"/>
      <c r="D20" s="17" t="s">
        <v>558</v>
      </c>
      <c r="E20" s="24"/>
      <c r="G20" s="31"/>
    </row>
    <row r="21" spans="1:7" ht="15" customHeight="1">
      <c r="A21" s="22" t="s">
        <v>560</v>
      </c>
      <c r="B21" t="str">
        <f t="shared" si="0"/>
        <v>PR_TaBes_PeRe</v>
      </c>
      <c r="C21" s="12" t="s">
        <v>14</v>
      </c>
      <c r="D21" s="24" t="s">
        <v>559</v>
      </c>
      <c r="E21" s="14">
        <f>INDEX(LivTpk,3,MATCH($B21,LivTpk_var,0))</f>
        <v>0</v>
      </c>
      <c r="G21" s="31"/>
    </row>
    <row r="22" spans="1:7" ht="15" customHeight="1">
      <c r="A22" s="24"/>
      <c r="C22" s="12"/>
      <c r="D22" s="24"/>
      <c r="E22" s="24"/>
      <c r="G22" s="31"/>
    </row>
    <row r="23" spans="1:7" ht="15" customHeight="1">
      <c r="A23" s="24"/>
      <c r="C23" s="12"/>
      <c r="D23" s="17" t="s">
        <v>561</v>
      </c>
      <c r="E23" s="24"/>
      <c r="G23" s="31"/>
    </row>
    <row r="24" spans="1:7" ht="28.5" customHeight="1">
      <c r="A24" s="22" t="s">
        <v>563</v>
      </c>
      <c r="B24" t="str">
        <f t="shared" si="0"/>
        <v>PR_RhTot_PeRe</v>
      </c>
      <c r="C24" s="16" t="s">
        <v>21</v>
      </c>
      <c r="D24" s="17" t="s">
        <v>562</v>
      </c>
      <c r="E24" s="14">
        <f>INDEX(LivTpk,3,MATCH($B24,LivTpk_var,0))</f>
        <v>1802961</v>
      </c>
      <c r="G24" s="31"/>
    </row>
    <row r="25" spans="1:7" ht="15" customHeight="1">
      <c r="A25" s="22" t="s">
        <v>565</v>
      </c>
      <c r="B25" t="str">
        <f t="shared" si="0"/>
        <v>PR_XyTot_PeRe</v>
      </c>
      <c r="C25" s="16" t="s">
        <v>22</v>
      </c>
      <c r="D25" s="17" t="s">
        <v>564</v>
      </c>
      <c r="E25" s="14">
        <f>INDEX(LivTpk,3,MATCH($B25,LivTpk_var,0))</f>
        <v>25007</v>
      </c>
      <c r="G25" s="31"/>
    </row>
    <row r="27" spans="1:7">
      <c r="D27" s="23"/>
    </row>
  </sheetData>
  <sheetProtection algorithmName="SHA-512" hashValue="LoAWg6LE9V1+UDCWXmeiaPGg300oboMIoNLBXZzqY2bGtDyRNc+seighqbxpu4AsSsG6erloaDwZY7SSIRzZ5w==" saltValue="2Ie3fxJx5N+zbiYLdDNiyg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1100-000000000000}"/>
  </hyperlinks>
  <pageMargins left="0.70866141732283472" right="0.70866141732283472" top="0.74803149606299213" bottom="0.74803149606299213" header="0.31496062992125984" footer="0.31496062992125984"/>
  <pageSetup paperSize="9" scale="88" orientation="portrait"/>
  <headerFooter scaleWithDoc="0" alignWithMargins="0">
    <oddHeader>&amp;C&amp;G</oddHead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9">
    <tabColor theme="4"/>
    <pageSetUpPr fitToPage="1"/>
  </sheetPr>
  <dimension ref="A1:K20"/>
  <sheetViews>
    <sheetView showGridLines="0" topLeftCell="B1" zoomScaleNormal="100" workbookViewId="0">
      <selection activeCell="I32" sqref="I32"/>
    </sheetView>
  </sheetViews>
  <sheetFormatPr defaultColWidth="11.42578125" defaultRowHeight="15"/>
  <cols>
    <col min="1" max="1" width="6.28515625" hidden="1" customWidth="1"/>
    <col min="2" max="2" width="5.140625" customWidth="1"/>
    <col min="3" max="3" width="42" customWidth="1"/>
    <col min="4" max="11" width="19.85546875" customWidth="1"/>
    <col min="12" max="12" width="9.140625" customWidth="1"/>
  </cols>
  <sheetData>
    <row r="1" spans="1:11">
      <c r="B1" s="58" t="s">
        <v>406</v>
      </c>
      <c r="C1" s="58"/>
    </row>
    <row r="4" spans="1:11" ht="23.25" customHeight="1">
      <c r="B4" s="65" t="s">
        <v>628</v>
      </c>
      <c r="C4" s="66"/>
      <c r="D4" s="66"/>
      <c r="E4" s="66"/>
      <c r="F4" s="66"/>
      <c r="G4" s="20"/>
      <c r="H4" s="20"/>
      <c r="I4" s="20"/>
      <c r="J4" s="20"/>
      <c r="K4" s="20"/>
    </row>
    <row r="5" spans="1:11" ht="15" customHeight="1">
      <c r="B5" s="62" t="s">
        <v>409</v>
      </c>
      <c r="C5" s="63"/>
      <c r="D5" s="63"/>
      <c r="E5" s="63"/>
      <c r="F5" s="63"/>
      <c r="G5" s="20"/>
      <c r="H5" s="20"/>
      <c r="I5" s="20"/>
      <c r="J5" s="20"/>
      <c r="K5" s="20"/>
    </row>
    <row r="6" spans="1:11" ht="66" customHeight="1">
      <c r="B6" s="12"/>
      <c r="C6" s="17"/>
      <c r="D6" s="15" t="s">
        <v>410</v>
      </c>
      <c r="E6" s="15" t="s">
        <v>411</v>
      </c>
      <c r="F6" s="15" t="s">
        <v>412</v>
      </c>
      <c r="G6" s="15" t="s">
        <v>434</v>
      </c>
      <c r="H6" s="15" t="s">
        <v>435</v>
      </c>
      <c r="I6" s="15" t="s">
        <v>436</v>
      </c>
      <c r="J6" s="15" t="s">
        <v>437</v>
      </c>
      <c r="K6" s="15" t="s">
        <v>621</v>
      </c>
    </row>
    <row r="7" spans="1:11" ht="16.5" customHeight="1">
      <c r="B7" s="12"/>
      <c r="C7" s="17" t="s">
        <v>413</v>
      </c>
      <c r="D7" s="24"/>
      <c r="E7" s="24"/>
      <c r="F7" s="24"/>
      <c r="G7" s="15"/>
      <c r="H7" s="15"/>
      <c r="I7" s="15"/>
      <c r="J7" s="15"/>
      <c r="K7" s="15"/>
    </row>
    <row r="8" spans="1:11">
      <c r="A8" s="19" t="s">
        <v>418</v>
      </c>
      <c r="B8" s="12" t="s">
        <v>5</v>
      </c>
      <c r="C8" s="24" t="s">
        <v>414</v>
      </c>
      <c r="D8" s="14">
        <f t="shared" ref="D8:I10" si="0">INDEX(LivTpk,3,MATCH(D$19&amp;"_"&amp;D$20&amp;"_"&amp;$A8,LivTpk_var,0))</f>
        <v>1217450</v>
      </c>
      <c r="E8" s="14">
        <f t="shared" si="0"/>
        <v>25388287</v>
      </c>
      <c r="F8" s="14">
        <f t="shared" si="0"/>
        <v>932160</v>
      </c>
      <c r="G8" s="14">
        <f t="shared" si="0"/>
        <v>27537897</v>
      </c>
      <c r="H8" s="14">
        <f t="shared" si="0"/>
        <v>26728206</v>
      </c>
      <c r="I8" s="14">
        <f t="shared" si="0"/>
        <v>809691</v>
      </c>
      <c r="J8" s="17"/>
      <c r="K8" s="17"/>
    </row>
    <row r="9" spans="1:11">
      <c r="A9" s="19" t="s">
        <v>420</v>
      </c>
      <c r="B9" s="12" t="s">
        <v>6</v>
      </c>
      <c r="C9" s="24" t="s">
        <v>419</v>
      </c>
      <c r="D9" s="14">
        <f t="shared" si="0"/>
        <v>395303</v>
      </c>
      <c r="E9" s="14">
        <f t="shared" si="0"/>
        <v>3114272</v>
      </c>
      <c r="F9" s="14">
        <f t="shared" si="0"/>
        <v>0</v>
      </c>
      <c r="G9" s="14">
        <f t="shared" si="0"/>
        <v>3509575</v>
      </c>
      <c r="H9" s="14">
        <f t="shared" si="0"/>
        <v>2349690</v>
      </c>
      <c r="I9" s="14">
        <f t="shared" si="0"/>
        <v>1159885</v>
      </c>
      <c r="J9" s="17"/>
      <c r="K9" s="17"/>
    </row>
    <row r="10" spans="1:11">
      <c r="A10" s="19" t="s">
        <v>422</v>
      </c>
      <c r="B10" s="16" t="s">
        <v>7</v>
      </c>
      <c r="C10" s="17" t="s">
        <v>421</v>
      </c>
      <c r="D10" s="14">
        <f t="shared" si="0"/>
        <v>1612753</v>
      </c>
      <c r="E10" s="14">
        <f t="shared" si="0"/>
        <v>28502558</v>
      </c>
      <c r="F10" s="14">
        <f t="shared" si="0"/>
        <v>932160</v>
      </c>
      <c r="G10" s="14">
        <f t="shared" si="0"/>
        <v>31047471</v>
      </c>
      <c r="H10" s="14">
        <f t="shared" si="0"/>
        <v>29077895</v>
      </c>
      <c r="I10" s="14">
        <f t="shared" si="0"/>
        <v>1969576</v>
      </c>
      <c r="J10" s="14">
        <f>INDEX(LivTpk,3,MATCH(J$19&amp;"_"&amp;J$20&amp;"_"&amp;$A10,LivTpk_var,0))</f>
        <v>0</v>
      </c>
      <c r="K10" s="14">
        <f>INDEX(LivTpk,3,MATCH(K$19&amp;"_"&amp;K$20&amp;"_"&amp;$A10,LivTpk_var,0))</f>
        <v>31047471</v>
      </c>
    </row>
    <row r="11" spans="1:11">
      <c r="A11" s="19"/>
      <c r="B11" s="12"/>
      <c r="C11" s="17" t="s">
        <v>423</v>
      </c>
      <c r="D11" s="17"/>
      <c r="E11" s="17"/>
      <c r="F11" s="17"/>
      <c r="G11" s="17"/>
      <c r="H11" s="17"/>
      <c r="I11" s="17"/>
      <c r="J11" s="17"/>
      <c r="K11" s="17"/>
    </row>
    <row r="12" spans="1:11" ht="15" customHeight="1">
      <c r="A12" s="19" t="s">
        <v>425</v>
      </c>
      <c r="B12" s="12" t="s">
        <v>8</v>
      </c>
      <c r="C12" s="24" t="s">
        <v>424</v>
      </c>
      <c r="D12" s="14">
        <f t="shared" ref="D12:I16" si="1">INDEX(LivTpk,3,MATCH(D$19&amp;"_"&amp;D$20&amp;"_"&amp;$A12,LivTpk_var,0))</f>
        <v>1425356</v>
      </c>
      <c r="E12" s="14">
        <f t="shared" si="1"/>
        <v>13955115</v>
      </c>
      <c r="F12" s="14">
        <f t="shared" si="1"/>
        <v>0</v>
      </c>
      <c r="G12" s="14">
        <f t="shared" si="1"/>
        <v>15380471</v>
      </c>
      <c r="H12" s="14">
        <f t="shared" si="1"/>
        <v>15380471</v>
      </c>
      <c r="I12" s="14">
        <f t="shared" si="1"/>
        <v>0</v>
      </c>
      <c r="J12" s="17"/>
      <c r="K12" s="17"/>
    </row>
    <row r="13" spans="1:11" ht="15" customHeight="1">
      <c r="A13" s="19" t="s">
        <v>427</v>
      </c>
      <c r="B13" s="12" t="s">
        <v>9</v>
      </c>
      <c r="C13" s="24" t="s">
        <v>426</v>
      </c>
      <c r="D13" s="14">
        <f t="shared" si="1"/>
        <v>36761</v>
      </c>
      <c r="E13" s="14">
        <f t="shared" si="1"/>
        <v>677602</v>
      </c>
      <c r="F13" s="14">
        <f t="shared" si="1"/>
        <v>495505</v>
      </c>
      <c r="G13" s="14">
        <f t="shared" si="1"/>
        <v>1209868</v>
      </c>
      <c r="H13" s="14">
        <f t="shared" si="1"/>
        <v>1065806</v>
      </c>
      <c r="I13" s="14">
        <f t="shared" si="1"/>
        <v>0</v>
      </c>
      <c r="J13" s="17"/>
      <c r="K13" s="17"/>
    </row>
    <row r="14" spans="1:11" ht="25.5" customHeight="1">
      <c r="A14" s="19" t="s">
        <v>429</v>
      </c>
      <c r="B14" s="12" t="s">
        <v>10</v>
      </c>
      <c r="C14" s="24" t="s">
        <v>428</v>
      </c>
      <c r="D14" s="14">
        <f t="shared" si="1"/>
        <v>0</v>
      </c>
      <c r="E14" s="14">
        <f t="shared" si="1"/>
        <v>169</v>
      </c>
      <c r="F14" s="14">
        <f t="shared" si="1"/>
        <v>0</v>
      </c>
      <c r="G14" s="14">
        <f t="shared" si="1"/>
        <v>169</v>
      </c>
      <c r="H14" s="14">
        <f t="shared" si="1"/>
        <v>169</v>
      </c>
      <c r="I14" s="14">
        <f t="shared" si="1"/>
        <v>0</v>
      </c>
      <c r="J14" s="17"/>
      <c r="K14" s="17"/>
    </row>
    <row r="15" spans="1:11" ht="25.5" customHeight="1">
      <c r="A15" s="19" t="s">
        <v>431</v>
      </c>
      <c r="B15" s="12" t="s">
        <v>11</v>
      </c>
      <c r="C15" s="24" t="s">
        <v>430</v>
      </c>
      <c r="D15" s="14">
        <f t="shared" si="1"/>
        <v>150637</v>
      </c>
      <c r="E15" s="14">
        <f t="shared" si="1"/>
        <v>13869672</v>
      </c>
      <c r="F15" s="14">
        <f t="shared" si="1"/>
        <v>436655</v>
      </c>
      <c r="G15" s="14">
        <f t="shared" si="1"/>
        <v>14456964</v>
      </c>
      <c r="H15" s="14">
        <f t="shared" si="1"/>
        <v>12392834</v>
      </c>
      <c r="I15" s="14">
        <f t="shared" si="1"/>
        <v>1969576</v>
      </c>
      <c r="J15" s="17"/>
      <c r="K15" s="17"/>
    </row>
    <row r="16" spans="1:11">
      <c r="A16" s="19" t="s">
        <v>433</v>
      </c>
      <c r="B16" s="12" t="s">
        <v>12</v>
      </c>
      <c r="C16" s="24" t="s">
        <v>432</v>
      </c>
      <c r="D16" s="14">
        <f t="shared" si="1"/>
        <v>84697</v>
      </c>
      <c r="E16" s="14">
        <f t="shared" si="1"/>
        <v>844758</v>
      </c>
      <c r="F16" s="14">
        <f t="shared" si="1"/>
        <v>272053</v>
      </c>
      <c r="G16" s="14">
        <f t="shared" si="1"/>
        <v>1201508</v>
      </c>
      <c r="H16" s="14">
        <f t="shared" si="1"/>
        <v>1171964</v>
      </c>
      <c r="I16" s="14">
        <f t="shared" si="1"/>
        <v>29544</v>
      </c>
      <c r="J16" s="17"/>
      <c r="K16" s="17"/>
    </row>
    <row r="18" spans="3:11">
      <c r="D18" s="26"/>
    </row>
    <row r="19" spans="3:11" ht="0" hidden="1" customHeight="1">
      <c r="C19" s="26" t="s">
        <v>618</v>
      </c>
      <c r="D19" s="30" t="s">
        <v>619</v>
      </c>
      <c r="E19" s="30" t="s">
        <v>619</v>
      </c>
      <c r="F19" s="30" t="s">
        <v>619</v>
      </c>
      <c r="G19" s="30" t="s">
        <v>620</v>
      </c>
      <c r="H19" s="30" t="s">
        <v>620</v>
      </c>
      <c r="I19" s="30" t="s">
        <v>620</v>
      </c>
      <c r="J19" s="30" t="s">
        <v>620</v>
      </c>
      <c r="K19" s="30" t="s">
        <v>620</v>
      </c>
    </row>
    <row r="20" spans="3:11" ht="0" hidden="1" customHeight="1">
      <c r="C20" s="26" t="s">
        <v>617</v>
      </c>
      <c r="D20" s="25" t="s">
        <v>415</v>
      </c>
      <c r="E20" s="25" t="s">
        <v>416</v>
      </c>
      <c r="F20" s="25" t="s">
        <v>417</v>
      </c>
      <c r="G20" s="25" t="s">
        <v>438</v>
      </c>
      <c r="H20" s="25" t="s">
        <v>439</v>
      </c>
      <c r="I20" s="25" t="s">
        <v>440</v>
      </c>
      <c r="J20" s="25" t="s">
        <v>441</v>
      </c>
      <c r="K20" s="25" t="s">
        <v>442</v>
      </c>
    </row>
  </sheetData>
  <sheetProtection algorithmName="SHA-512" hashValue="lHfpOHaf8PkqygDp7bX7A/i80Z5B8n/wGjmW/JorpUiyOBaFkMxnlXI1m5s/rLzq7Srq5297vf1FLHOhmIgxtg==" saltValue="p4fRS/isRog3nLIiKbsi+Q==" spinCount="100000" sheet="1" objects="1" scenarios="1"/>
  <mergeCells count="3">
    <mergeCell ref="B4:F4"/>
    <mergeCell ref="B5:F5"/>
    <mergeCell ref="B1:C1"/>
  </mergeCells>
  <hyperlinks>
    <hyperlink ref="B1" location="Indholdsfortegnelse!A1" display="Tilbage til indholdsfortegnelsen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scale="63" orientation="landscape"/>
  <headerFooter scaleWithDoc="0" alignWithMargins="0">
    <oddHeader>&amp;C&amp;G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IG2"/>
  <sheetViews>
    <sheetView workbookViewId="0">
      <selection activeCell="E26" sqref="E26"/>
    </sheetView>
  </sheetViews>
  <sheetFormatPr defaultColWidth="11.42578125" defaultRowHeight="15"/>
  <cols>
    <col min="1" max="1" width="7.140625" customWidth="1"/>
    <col min="2" max="2" width="7.5703125" customWidth="1"/>
    <col min="3" max="4" width="19.42578125" customWidth="1"/>
    <col min="5" max="5" width="17.42578125" customWidth="1"/>
    <col min="6" max="7" width="19.42578125" customWidth="1"/>
    <col min="8" max="8" width="20" customWidth="1"/>
    <col min="9" max="9" width="17.140625" customWidth="1"/>
    <col min="10" max="10" width="20" customWidth="1"/>
    <col min="11" max="11" width="18.42578125" customWidth="1"/>
    <col min="12" max="12" width="19.140625" customWidth="1"/>
    <col min="13" max="14" width="19.85546875" customWidth="1"/>
    <col min="15" max="17" width="19.42578125" customWidth="1"/>
    <col min="18" max="18" width="16.5703125" customWidth="1"/>
    <col min="19" max="19" width="17.5703125" customWidth="1"/>
    <col min="20" max="20" width="17.140625" customWidth="1"/>
    <col min="21" max="23" width="18.42578125" customWidth="1"/>
    <col min="24" max="24" width="16.5703125" customWidth="1"/>
    <col min="25" max="25" width="15.5703125" customWidth="1"/>
    <col min="26" max="27" width="17.5703125" customWidth="1"/>
    <col min="28" max="28" width="16.5703125" customWidth="1"/>
    <col min="29" max="29" width="17.140625" customWidth="1"/>
    <col min="30" max="30" width="17.42578125" customWidth="1"/>
    <col min="31" max="31" width="14.5703125" customWidth="1"/>
    <col min="32" max="32" width="15.85546875" customWidth="1"/>
    <col min="33" max="33" width="17.42578125" customWidth="1"/>
    <col min="34" max="34" width="13.5703125" customWidth="1"/>
    <col min="35" max="36" width="15.42578125" customWidth="1"/>
    <col min="37" max="37" width="15.5703125" customWidth="1"/>
    <col min="38" max="38" width="16.5703125" customWidth="1"/>
    <col min="39" max="39" width="16.42578125" customWidth="1"/>
    <col min="40" max="42" width="20.42578125" customWidth="1"/>
    <col min="43" max="43" width="20.140625" customWidth="1"/>
    <col min="44" max="44" width="17.42578125" customWidth="1"/>
    <col min="45" max="49" width="17.5703125" customWidth="1"/>
    <col min="50" max="50" width="20.140625" customWidth="1"/>
    <col min="51" max="51" width="20" customWidth="1"/>
    <col min="52" max="52" width="20.42578125" customWidth="1"/>
    <col min="53" max="53" width="19.140625" customWidth="1"/>
    <col min="54" max="55" width="20.140625" customWidth="1"/>
    <col min="56" max="58" width="20.42578125" customWidth="1"/>
    <col min="59" max="59" width="17.5703125" customWidth="1"/>
    <col min="60" max="61" width="20.42578125" customWidth="1"/>
    <col min="62" max="62" width="20" customWidth="1"/>
    <col min="63" max="63" width="20.42578125" customWidth="1"/>
    <col min="64" max="64" width="20.140625" customWidth="1"/>
    <col min="65" max="65" width="20" customWidth="1"/>
    <col min="66" max="67" width="16.5703125" customWidth="1"/>
    <col min="68" max="68" width="13.140625" customWidth="1"/>
    <col min="69" max="69" width="19.140625" customWidth="1"/>
    <col min="70" max="71" width="19.42578125" customWidth="1"/>
    <col min="72" max="72" width="17.5703125" customWidth="1"/>
    <col min="73" max="73" width="19.42578125" customWidth="1"/>
    <col min="74" max="74" width="19.140625" customWidth="1"/>
    <col min="75" max="75" width="20.140625" customWidth="1"/>
    <col min="76" max="76" width="20" customWidth="1"/>
    <col min="77" max="77" width="19.140625" customWidth="1"/>
    <col min="78" max="78" width="19" customWidth="1"/>
    <col min="79" max="79" width="19.42578125" customWidth="1"/>
    <col min="80" max="80" width="19.140625" customWidth="1"/>
    <col min="81" max="81" width="19" customWidth="1"/>
    <col min="82" max="82" width="16.5703125" customWidth="1"/>
    <col min="83" max="83" width="17.5703125" customWidth="1"/>
    <col min="84" max="84" width="16.5703125" customWidth="1"/>
    <col min="85" max="85" width="19.42578125" customWidth="1"/>
    <col min="86" max="87" width="16.42578125" customWidth="1"/>
    <col min="88" max="88" width="19.42578125" customWidth="1"/>
    <col min="89" max="90" width="17.5703125" customWidth="1"/>
    <col min="91" max="91" width="14.42578125" customWidth="1"/>
    <col min="92" max="92" width="17.42578125" customWidth="1"/>
    <col min="93" max="93" width="19.42578125" customWidth="1"/>
    <col min="94" max="94" width="17.5703125" customWidth="1"/>
    <col min="95" max="95" width="14.85546875" customWidth="1"/>
    <col min="96" max="96" width="19.140625" customWidth="1"/>
    <col min="97" max="97" width="16.5703125" customWidth="1"/>
    <col min="98" max="98" width="15.85546875" customWidth="1"/>
    <col min="99" max="99" width="14.42578125" customWidth="1"/>
    <col min="100" max="100" width="14.140625" customWidth="1"/>
    <col min="101" max="101" width="15.140625" customWidth="1"/>
    <col min="102" max="102" width="12.85546875" customWidth="1"/>
    <col min="103" max="103" width="15.42578125" customWidth="1"/>
    <col min="104" max="105" width="16.42578125" customWidth="1"/>
    <col min="106" max="106" width="16.85546875" customWidth="1"/>
    <col min="107" max="107" width="14.85546875" customWidth="1"/>
    <col min="108" max="108" width="15.5703125" customWidth="1"/>
    <col min="109" max="109" width="15.140625" customWidth="1"/>
    <col min="110" max="110" width="15" customWidth="1"/>
    <col min="111" max="111" width="15.5703125" customWidth="1"/>
    <col min="112" max="112" width="16.85546875" customWidth="1"/>
    <col min="113" max="113" width="15.140625" customWidth="1"/>
    <col min="114" max="115" width="15.5703125" customWidth="1"/>
    <col min="116" max="116" width="16.5703125" customWidth="1"/>
    <col min="117" max="120" width="20.42578125" customWidth="1"/>
    <col min="121" max="121" width="19.42578125" customWidth="1"/>
    <col min="122" max="122" width="17.5703125" customWidth="1"/>
    <col min="123" max="124" width="19.140625" customWidth="1"/>
    <col min="125" max="125" width="17.5703125" customWidth="1"/>
    <col min="126" max="126" width="15" customWidth="1"/>
    <col min="127" max="127" width="15.140625" customWidth="1"/>
    <col min="128" max="128" width="13.5703125" customWidth="1"/>
    <col min="129" max="130" width="19.42578125" customWidth="1"/>
    <col min="131" max="131" width="20" customWidth="1"/>
    <col min="132" max="132" width="16.5703125" customWidth="1"/>
    <col min="133" max="133" width="17.5703125" customWidth="1"/>
    <col min="134" max="134" width="16.5703125" customWidth="1"/>
    <col min="135" max="136" width="19.42578125" customWidth="1"/>
    <col min="137" max="137" width="20" customWidth="1"/>
    <col min="138" max="139" width="19.42578125" customWidth="1"/>
    <col min="140" max="140" width="18.42578125" customWidth="1"/>
    <col min="141" max="142" width="19.42578125" customWidth="1"/>
    <col min="143" max="143" width="18.42578125" customWidth="1"/>
    <col min="144" max="145" width="19.42578125" customWidth="1"/>
    <col min="146" max="146" width="18.140625" customWidth="1"/>
    <col min="147" max="148" width="20.140625" customWidth="1"/>
    <col min="149" max="149" width="19.140625" customWidth="1"/>
    <col min="150" max="151" width="19.42578125" customWidth="1"/>
    <col min="152" max="152" width="19" customWidth="1"/>
    <col min="153" max="153" width="19.140625" customWidth="1"/>
    <col min="154" max="155" width="19.42578125" customWidth="1"/>
    <col min="156" max="156" width="19.140625" customWidth="1"/>
    <col min="157" max="157" width="19.42578125" customWidth="1"/>
    <col min="158" max="158" width="19.85546875" customWidth="1"/>
    <col min="159" max="160" width="19.42578125" customWidth="1"/>
    <col min="161" max="161" width="17.5703125" customWidth="1"/>
    <col min="162" max="163" width="20.140625" customWidth="1"/>
    <col min="164" max="166" width="19.42578125" customWidth="1"/>
    <col min="167" max="167" width="18.42578125" customWidth="1"/>
    <col min="168" max="169" width="17.5703125" customWidth="1"/>
    <col min="170" max="170" width="18.42578125" customWidth="1"/>
    <col min="171" max="172" width="19.140625" customWidth="1"/>
    <col min="173" max="173" width="13.85546875" customWidth="1"/>
    <col min="174" max="174" width="15.5703125" customWidth="1"/>
    <col min="175" max="175" width="17.5703125" customWidth="1"/>
    <col min="176" max="176" width="19.140625" customWidth="1"/>
    <col min="177" max="177" width="17.5703125" customWidth="1"/>
    <col min="178" max="178" width="15.5703125" customWidth="1"/>
    <col min="179" max="179" width="17.5703125" customWidth="1"/>
    <col min="180" max="180" width="15.5703125" customWidth="1"/>
    <col min="181" max="181" width="19.42578125" customWidth="1"/>
    <col min="182" max="182" width="14.85546875" customWidth="1"/>
    <col min="183" max="183" width="17.5703125" customWidth="1"/>
    <col min="184" max="184" width="15.42578125" customWidth="1"/>
    <col min="185" max="185" width="16.5703125" customWidth="1"/>
    <col min="186" max="186" width="15.42578125" customWidth="1"/>
    <col min="187" max="187" width="19.140625" customWidth="1"/>
    <col min="188" max="188" width="16.5703125" customWidth="1"/>
    <col min="189" max="189" width="15.42578125" customWidth="1"/>
    <col min="190" max="190" width="17.5703125" customWidth="1"/>
    <col min="191" max="191" width="14.5703125" customWidth="1"/>
    <col min="192" max="192" width="15.42578125" customWidth="1"/>
    <col min="193" max="193" width="17.5703125" customWidth="1"/>
    <col min="194" max="194" width="14" customWidth="1"/>
    <col min="195" max="195" width="16.42578125" customWidth="1"/>
    <col min="196" max="196" width="14" customWidth="1"/>
    <col min="197" max="197" width="15.42578125" customWidth="1"/>
    <col min="198" max="198" width="14" customWidth="1"/>
    <col min="199" max="199" width="16.5703125" customWidth="1"/>
    <col min="200" max="200" width="12.85546875" customWidth="1"/>
    <col min="201" max="201" width="15.5703125" customWidth="1"/>
    <col min="202" max="202" width="15.42578125" customWidth="1"/>
    <col min="203" max="203" width="16.5703125" customWidth="1"/>
    <col min="204" max="204" width="13.85546875" customWidth="1"/>
    <col min="205" max="205" width="13" customWidth="1"/>
    <col min="206" max="206" width="12.42578125" customWidth="1"/>
    <col min="207" max="207" width="12.5703125" customWidth="1"/>
    <col min="208" max="208" width="14" customWidth="1"/>
    <col min="209" max="209" width="16.42578125" customWidth="1"/>
    <col min="210" max="210" width="15.5703125" customWidth="1"/>
    <col min="211" max="211" width="19.42578125" customWidth="1"/>
    <col min="212" max="212" width="15" customWidth="1"/>
    <col min="213" max="213" width="17.5703125" customWidth="1"/>
    <col min="214" max="215" width="15.5703125" customWidth="1"/>
    <col min="216" max="216" width="14.42578125" customWidth="1"/>
    <col min="217" max="217" width="14.140625" customWidth="1"/>
    <col min="218" max="218" width="15.5703125" customWidth="1"/>
    <col min="219" max="219" width="12.5703125" customWidth="1"/>
    <col min="220" max="222" width="14" customWidth="1"/>
    <col min="223" max="223" width="13.85546875" customWidth="1"/>
    <col min="224" max="224" width="15.42578125" customWidth="1"/>
    <col min="225" max="225" width="17.5703125" customWidth="1"/>
    <col min="226" max="226" width="11.5703125" customWidth="1"/>
    <col min="227" max="227" width="15.42578125" customWidth="1"/>
    <col min="228" max="231" width="11.5703125" customWidth="1"/>
  </cols>
  <sheetData>
    <row r="1" spans="1:241">
      <c r="A1" t="s">
        <v>903</v>
      </c>
      <c r="B1" t="s">
        <v>904</v>
      </c>
      <c r="C1" t="s">
        <v>1235</v>
      </c>
      <c r="D1" t="s">
        <v>1236</v>
      </c>
      <c r="E1" t="s">
        <v>1237</v>
      </c>
      <c r="F1" t="s">
        <v>1238</v>
      </c>
      <c r="G1" t="s">
        <v>1239</v>
      </c>
      <c r="H1" t="s">
        <v>1240</v>
      </c>
      <c r="I1" t="s">
        <v>1241</v>
      </c>
      <c r="J1" t="s">
        <v>1242</v>
      </c>
      <c r="K1" t="s">
        <v>1243</v>
      </c>
      <c r="L1" t="s">
        <v>1244</v>
      </c>
      <c r="M1" t="s">
        <v>1245</v>
      </c>
      <c r="N1" t="s">
        <v>1246</v>
      </c>
      <c r="O1" t="s">
        <v>1247</v>
      </c>
      <c r="P1" t="s">
        <v>1248</v>
      </c>
      <c r="Q1" t="s">
        <v>1249</v>
      </c>
      <c r="R1" t="s">
        <v>1250</v>
      </c>
      <c r="S1" t="s">
        <v>1251</v>
      </c>
      <c r="T1" t="s">
        <v>1252</v>
      </c>
      <c r="U1" t="s">
        <v>1253</v>
      </c>
      <c r="V1" t="s">
        <v>1254</v>
      </c>
      <c r="W1" t="s">
        <v>1255</v>
      </c>
      <c r="X1" t="s">
        <v>1256</v>
      </c>
      <c r="Y1" t="s">
        <v>1257</v>
      </c>
      <c r="Z1" t="s">
        <v>1258</v>
      </c>
      <c r="AA1" t="s">
        <v>1259</v>
      </c>
      <c r="AB1" t="s">
        <v>1260</v>
      </c>
      <c r="AC1" t="s">
        <v>1261</v>
      </c>
      <c r="AD1" t="s">
        <v>1262</v>
      </c>
      <c r="AE1" t="s">
        <v>1263</v>
      </c>
      <c r="AF1" t="s">
        <v>1264</v>
      </c>
      <c r="AG1" t="s">
        <v>1265</v>
      </c>
      <c r="AH1" t="s">
        <v>1266</v>
      </c>
      <c r="AI1" t="s">
        <v>1267</v>
      </c>
      <c r="AJ1" t="s">
        <v>1268</v>
      </c>
      <c r="AK1" t="s">
        <v>1269</v>
      </c>
      <c r="AL1" t="s">
        <v>1270</v>
      </c>
      <c r="AM1" t="s">
        <v>1271</v>
      </c>
      <c r="AN1" t="s">
        <v>961</v>
      </c>
      <c r="AO1" t="s">
        <v>963</v>
      </c>
      <c r="AP1" t="s">
        <v>964</v>
      </c>
      <c r="AQ1" t="s">
        <v>965</v>
      </c>
      <c r="AR1" t="s">
        <v>967</v>
      </c>
      <c r="AS1" t="s">
        <v>968</v>
      </c>
      <c r="AT1" t="s">
        <v>1272</v>
      </c>
      <c r="AU1" t="s">
        <v>1273</v>
      </c>
      <c r="AV1" t="s">
        <v>973</v>
      </c>
      <c r="AW1" t="s">
        <v>974</v>
      </c>
      <c r="AX1" t="s">
        <v>976</v>
      </c>
      <c r="AY1" t="s">
        <v>1274</v>
      </c>
      <c r="AZ1" t="s">
        <v>977</v>
      </c>
      <c r="BA1" t="s">
        <v>981</v>
      </c>
      <c r="BB1" t="s">
        <v>984</v>
      </c>
      <c r="BC1" t="s">
        <v>985</v>
      </c>
      <c r="BD1" t="s">
        <v>987</v>
      </c>
      <c r="BE1" t="s">
        <v>988</v>
      </c>
      <c r="BF1" t="s">
        <v>991</v>
      </c>
      <c r="BG1" t="s">
        <v>1275</v>
      </c>
      <c r="BH1" t="s">
        <v>992</v>
      </c>
      <c r="BI1" t="s">
        <v>993</v>
      </c>
      <c r="BJ1" t="s">
        <v>994</v>
      </c>
      <c r="BK1" t="s">
        <v>997</v>
      </c>
      <c r="BL1" t="s">
        <v>1000</v>
      </c>
      <c r="BM1" t="s">
        <v>1002</v>
      </c>
      <c r="BN1" t="s">
        <v>1003</v>
      </c>
      <c r="BO1" t="s">
        <v>1004</v>
      </c>
      <c r="BP1" t="s">
        <v>1006</v>
      </c>
      <c r="BQ1" t="s">
        <v>1007</v>
      </c>
      <c r="BR1" t="s">
        <v>1008</v>
      </c>
      <c r="BS1" t="s">
        <v>1009</v>
      </c>
      <c r="BT1" t="s">
        <v>1010</v>
      </c>
      <c r="BU1" t="s">
        <v>1011</v>
      </c>
      <c r="BV1" t="s">
        <v>1012</v>
      </c>
      <c r="BW1" t="s">
        <v>1013</v>
      </c>
      <c r="BX1" t="s">
        <v>1015</v>
      </c>
      <c r="BY1" t="s">
        <v>1016</v>
      </c>
      <c r="BZ1" t="s">
        <v>1019</v>
      </c>
      <c r="CA1" t="s">
        <v>1021</v>
      </c>
      <c r="CB1" t="s">
        <v>1022</v>
      </c>
      <c r="CC1" t="s">
        <v>1024</v>
      </c>
      <c r="CD1" t="s">
        <v>1025</v>
      </c>
      <c r="CE1" t="s">
        <v>1026</v>
      </c>
      <c r="CF1" t="s">
        <v>1027</v>
      </c>
      <c r="CG1" t="s">
        <v>1276</v>
      </c>
      <c r="CH1" t="s">
        <v>1029</v>
      </c>
      <c r="CI1" t="s">
        <v>1277</v>
      </c>
      <c r="CJ1" t="s">
        <v>1030</v>
      </c>
      <c r="CK1" t="s">
        <v>1278</v>
      </c>
      <c r="CL1" t="s">
        <v>1036</v>
      </c>
      <c r="CM1" t="s">
        <v>1279</v>
      </c>
      <c r="CN1" t="s">
        <v>1041</v>
      </c>
      <c r="CO1" t="s">
        <v>1042</v>
      </c>
      <c r="CP1" t="s">
        <v>1043</v>
      </c>
      <c r="CQ1" t="s">
        <v>1280</v>
      </c>
      <c r="CR1" t="s">
        <v>1044</v>
      </c>
      <c r="CS1" t="s">
        <v>1045</v>
      </c>
      <c r="CT1" t="s">
        <v>1281</v>
      </c>
      <c r="CU1" t="s">
        <v>1282</v>
      </c>
      <c r="CV1" t="s">
        <v>1048</v>
      </c>
      <c r="CW1" t="s">
        <v>1050</v>
      </c>
      <c r="CX1" t="s">
        <v>1052</v>
      </c>
      <c r="CY1" t="s">
        <v>1053</v>
      </c>
      <c r="CZ1" t="s">
        <v>1054</v>
      </c>
      <c r="DA1" t="s">
        <v>1056</v>
      </c>
      <c r="DB1" t="s">
        <v>1283</v>
      </c>
      <c r="DC1" t="s">
        <v>1284</v>
      </c>
      <c r="DD1" t="s">
        <v>1285</v>
      </c>
      <c r="DE1" t="s">
        <v>1286</v>
      </c>
      <c r="DF1" t="s">
        <v>1287</v>
      </c>
      <c r="DG1" t="s">
        <v>1288</v>
      </c>
      <c r="DH1" t="s">
        <v>1289</v>
      </c>
      <c r="DI1" t="s">
        <v>1290</v>
      </c>
      <c r="DJ1" t="s">
        <v>1291</v>
      </c>
      <c r="DK1" t="s">
        <v>1292</v>
      </c>
      <c r="DL1" t="s">
        <v>1293</v>
      </c>
      <c r="DM1" t="s">
        <v>1294</v>
      </c>
      <c r="DN1" t="s">
        <v>1295</v>
      </c>
      <c r="DO1" t="s">
        <v>1296</v>
      </c>
      <c r="DP1" t="s">
        <v>1297</v>
      </c>
      <c r="DQ1" t="s">
        <v>1298</v>
      </c>
      <c r="DR1" t="s">
        <v>1299</v>
      </c>
      <c r="DS1" t="s">
        <v>1300</v>
      </c>
      <c r="DT1" t="s">
        <v>1301</v>
      </c>
      <c r="DU1" t="s">
        <v>1302</v>
      </c>
      <c r="DV1" t="s">
        <v>1303</v>
      </c>
      <c r="DW1" t="s">
        <v>1304</v>
      </c>
      <c r="DX1" t="s">
        <v>1305</v>
      </c>
      <c r="DY1" t="s">
        <v>1306</v>
      </c>
      <c r="DZ1" t="s">
        <v>1307</v>
      </c>
      <c r="EA1" t="s">
        <v>1308</v>
      </c>
      <c r="EB1" t="s">
        <v>1309</v>
      </c>
      <c r="EC1" t="s">
        <v>1310</v>
      </c>
      <c r="ED1" t="s">
        <v>1311</v>
      </c>
      <c r="EE1" t="s">
        <v>1312</v>
      </c>
      <c r="EF1" t="s">
        <v>1313</v>
      </c>
      <c r="EG1" t="s">
        <v>1314</v>
      </c>
      <c r="EH1" t="s">
        <v>1315</v>
      </c>
      <c r="EI1" t="s">
        <v>1316</v>
      </c>
      <c r="EJ1" t="s">
        <v>1317</v>
      </c>
      <c r="EK1" t="s">
        <v>1318</v>
      </c>
      <c r="EL1" t="s">
        <v>1319</v>
      </c>
      <c r="EM1" t="s">
        <v>1320</v>
      </c>
      <c r="EN1" t="s">
        <v>1321</v>
      </c>
      <c r="EO1" t="s">
        <v>1322</v>
      </c>
      <c r="EP1" t="s">
        <v>1323</v>
      </c>
      <c r="EQ1" t="s">
        <v>1324</v>
      </c>
      <c r="ER1" t="s">
        <v>1325</v>
      </c>
      <c r="ES1" t="s">
        <v>1326</v>
      </c>
      <c r="ET1" t="s">
        <v>1327</v>
      </c>
      <c r="EU1" t="s">
        <v>1328</v>
      </c>
      <c r="EV1" t="s">
        <v>1329</v>
      </c>
      <c r="EW1" t="s">
        <v>1330</v>
      </c>
      <c r="EX1" t="s">
        <v>1331</v>
      </c>
      <c r="EY1" t="s">
        <v>1332</v>
      </c>
      <c r="EZ1" t="s">
        <v>1333</v>
      </c>
      <c r="FA1" t="s">
        <v>1334</v>
      </c>
      <c r="FB1" t="s">
        <v>1335</v>
      </c>
      <c r="FC1" t="s">
        <v>1336</v>
      </c>
      <c r="FD1" t="s">
        <v>1337</v>
      </c>
      <c r="FE1" t="s">
        <v>1338</v>
      </c>
      <c r="FF1" t="s">
        <v>1339</v>
      </c>
      <c r="FG1" t="s">
        <v>1340</v>
      </c>
      <c r="FH1" t="s">
        <v>1341</v>
      </c>
      <c r="FI1" t="s">
        <v>1342</v>
      </c>
      <c r="FJ1" t="s">
        <v>1343</v>
      </c>
      <c r="FK1" t="s">
        <v>1344</v>
      </c>
      <c r="FL1" t="s">
        <v>1345</v>
      </c>
      <c r="FM1" t="s">
        <v>1346</v>
      </c>
      <c r="FN1" t="s">
        <v>1347</v>
      </c>
      <c r="FO1" t="s">
        <v>1348</v>
      </c>
      <c r="FP1" t="s">
        <v>1349</v>
      </c>
      <c r="FQ1" t="s">
        <v>1350</v>
      </c>
      <c r="FR1" t="s">
        <v>1351</v>
      </c>
      <c r="FS1" t="s">
        <v>1352</v>
      </c>
      <c r="FT1" t="s">
        <v>1353</v>
      </c>
      <c r="FU1" t="s">
        <v>1354</v>
      </c>
      <c r="FV1" t="s">
        <v>1355</v>
      </c>
      <c r="FW1" t="s">
        <v>1356</v>
      </c>
      <c r="FX1" t="s">
        <v>1357</v>
      </c>
      <c r="FY1" t="s">
        <v>1358</v>
      </c>
      <c r="FZ1" t="s">
        <v>1359</v>
      </c>
      <c r="GA1" t="s">
        <v>1360</v>
      </c>
      <c r="GB1" t="s">
        <v>1361</v>
      </c>
      <c r="GC1" t="s">
        <v>1362</v>
      </c>
      <c r="GD1" t="s">
        <v>1363</v>
      </c>
      <c r="GE1" t="s">
        <v>1364</v>
      </c>
      <c r="GF1" t="s">
        <v>1365</v>
      </c>
      <c r="GG1" t="s">
        <v>1366</v>
      </c>
      <c r="GH1" t="s">
        <v>1367</v>
      </c>
      <c r="GI1" t="s">
        <v>1368</v>
      </c>
      <c r="GJ1" t="s">
        <v>1369</v>
      </c>
      <c r="GK1" t="s">
        <v>1370</v>
      </c>
      <c r="GL1" t="s">
        <v>1371</v>
      </c>
      <c r="GM1" t="s">
        <v>1372</v>
      </c>
      <c r="GN1" t="s">
        <v>1373</v>
      </c>
      <c r="GO1" t="s">
        <v>1374</v>
      </c>
      <c r="GP1" t="s">
        <v>1375</v>
      </c>
      <c r="GQ1" t="s">
        <v>1376</v>
      </c>
      <c r="GR1" t="s">
        <v>1377</v>
      </c>
      <c r="GS1" t="s">
        <v>1378</v>
      </c>
      <c r="GT1" t="s">
        <v>1379</v>
      </c>
      <c r="GU1" t="s">
        <v>1380</v>
      </c>
      <c r="GV1" t="s">
        <v>1381</v>
      </c>
      <c r="GW1" t="s">
        <v>1382</v>
      </c>
      <c r="GX1" t="s">
        <v>1383</v>
      </c>
      <c r="GY1" t="s">
        <v>1384</v>
      </c>
      <c r="GZ1" t="s">
        <v>1385</v>
      </c>
      <c r="HA1" t="s">
        <v>1386</v>
      </c>
      <c r="HB1" t="s">
        <v>1387</v>
      </c>
      <c r="HC1" t="s">
        <v>1388</v>
      </c>
      <c r="HD1" t="s">
        <v>1389</v>
      </c>
      <c r="HE1" t="s">
        <v>1390</v>
      </c>
      <c r="HF1" t="s">
        <v>1391</v>
      </c>
      <c r="HG1" t="s">
        <v>1392</v>
      </c>
      <c r="HH1" t="s">
        <v>1393</v>
      </c>
      <c r="HI1" t="s">
        <v>1394</v>
      </c>
      <c r="HJ1" t="s">
        <v>1395</v>
      </c>
      <c r="HK1" t="s">
        <v>1396</v>
      </c>
      <c r="HL1" t="s">
        <v>1397</v>
      </c>
      <c r="HM1" t="s">
        <v>1398</v>
      </c>
      <c r="HN1" t="s">
        <v>1399</v>
      </c>
      <c r="HO1" t="s">
        <v>1400</v>
      </c>
      <c r="HP1" t="s">
        <v>1401</v>
      </c>
      <c r="HQ1" t="s">
        <v>1402</v>
      </c>
      <c r="HR1" t="s">
        <v>1403</v>
      </c>
      <c r="HS1" t="s">
        <v>1404</v>
      </c>
      <c r="HT1" t="s">
        <v>1405</v>
      </c>
      <c r="HU1" t="s">
        <v>1406</v>
      </c>
      <c r="HV1" t="s">
        <v>1407</v>
      </c>
      <c r="HW1" t="s">
        <v>1408</v>
      </c>
      <c r="HX1" t="s">
        <v>1409</v>
      </c>
      <c r="HY1" t="s">
        <v>1410</v>
      </c>
      <c r="HZ1" t="s">
        <v>1411</v>
      </c>
      <c r="IA1" t="s">
        <v>1412</v>
      </c>
      <c r="IB1" t="s">
        <v>1413</v>
      </c>
      <c r="IC1" t="s">
        <v>1414</v>
      </c>
      <c r="ID1" t="s">
        <v>1415</v>
      </c>
      <c r="IE1" t="s">
        <v>1416</v>
      </c>
      <c r="IF1" t="s">
        <v>1417</v>
      </c>
      <c r="IG1" t="s">
        <v>1418</v>
      </c>
    </row>
    <row r="2" spans="1:241">
      <c r="A2" t="s">
        <v>1419</v>
      </c>
      <c r="B2" s="29">
        <v>45291</v>
      </c>
      <c r="C2" s="29">
        <v>-60662</v>
      </c>
      <c r="D2" s="29">
        <v>-24145</v>
      </c>
      <c r="E2" s="29">
        <v>6040</v>
      </c>
      <c r="F2" s="29">
        <v>0</v>
      </c>
      <c r="G2" s="29">
        <v>30433</v>
      </c>
      <c r="H2" s="29">
        <v>16897</v>
      </c>
      <c r="I2" s="29">
        <v>-24145</v>
      </c>
      <c r="J2" s="29">
        <v>8812</v>
      </c>
      <c r="K2" s="29">
        <v>0</v>
      </c>
      <c r="L2" s="29">
        <v>0</v>
      </c>
      <c r="M2" s="29">
        <v>0</v>
      </c>
      <c r="N2" s="29">
        <v>-3203</v>
      </c>
      <c r="O2" s="29">
        <v>2187540</v>
      </c>
      <c r="P2" s="29">
        <v>2588279</v>
      </c>
      <c r="Q2" s="29">
        <v>-68178</v>
      </c>
      <c r="R2" s="29">
        <v>29691</v>
      </c>
      <c r="S2" s="29">
        <v>0</v>
      </c>
      <c r="T2" s="29">
        <v>129542</v>
      </c>
      <c r="U2" s="29">
        <v>0</v>
      </c>
      <c r="V2" s="29">
        <v>994903</v>
      </c>
      <c r="W2" s="29">
        <v>68454</v>
      </c>
      <c r="X2" s="29">
        <v>-400739</v>
      </c>
      <c r="Y2" s="29">
        <v>-1316</v>
      </c>
      <c r="Z2" s="29">
        <v>0</v>
      </c>
      <c r="AA2" s="29">
        <v>1234411</v>
      </c>
      <c r="AB2" s="29">
        <v>1231208</v>
      </c>
      <c r="AC2" s="29">
        <v>1640225</v>
      </c>
      <c r="AD2" s="29">
        <v>-1784810</v>
      </c>
      <c r="AE2" s="29">
        <v>1639916</v>
      </c>
      <c r="AF2" s="29">
        <v>1640225</v>
      </c>
      <c r="AG2" s="29">
        <v>1748711</v>
      </c>
      <c r="AH2" s="29">
        <v>-185729</v>
      </c>
      <c r="AI2" s="29">
        <v>0</v>
      </c>
      <c r="AJ2" s="29">
        <v>-1853264</v>
      </c>
      <c r="AK2" s="29">
        <v>0</v>
      </c>
      <c r="AL2" s="29">
        <v>0</v>
      </c>
      <c r="AM2" s="29">
        <v>-309</v>
      </c>
      <c r="AN2" s="29">
        <v>0</v>
      </c>
      <c r="AO2" s="29">
        <v>57996297</v>
      </c>
      <c r="AP2" s="29">
        <v>38</v>
      </c>
      <c r="AQ2" s="29">
        <v>1293871</v>
      </c>
      <c r="AR2" s="29">
        <v>0</v>
      </c>
      <c r="AS2" s="29">
        <v>2000</v>
      </c>
      <c r="AT2" s="29">
        <v>896789</v>
      </c>
      <c r="AU2" s="29">
        <v>0</v>
      </c>
      <c r="AV2" s="29">
        <v>0</v>
      </c>
      <c r="AW2" s="29">
        <v>0</v>
      </c>
      <c r="AX2" s="29">
        <v>10569164</v>
      </c>
      <c r="AY2" s="29">
        <v>2727048</v>
      </c>
      <c r="AZ2" s="29">
        <v>51222933</v>
      </c>
      <c r="BA2" s="29">
        <v>0</v>
      </c>
      <c r="BB2" s="29">
        <v>0</v>
      </c>
      <c r="BC2" s="29">
        <v>0</v>
      </c>
      <c r="BD2" s="29">
        <v>0</v>
      </c>
      <c r="BE2" s="29">
        <v>0</v>
      </c>
      <c r="BF2" s="29">
        <v>14367429</v>
      </c>
      <c r="BG2" s="29">
        <v>3542</v>
      </c>
      <c r="BH2" s="29">
        <v>15049285</v>
      </c>
      <c r="BI2" s="29">
        <v>3144</v>
      </c>
      <c r="BJ2" s="29">
        <v>29642825</v>
      </c>
      <c r="BK2" s="29">
        <v>0</v>
      </c>
      <c r="BL2" s="29">
        <v>0</v>
      </c>
      <c r="BM2" s="29">
        <v>56071347</v>
      </c>
      <c r="BN2" s="29">
        <v>1494440</v>
      </c>
      <c r="BO2" s="29">
        <v>237207</v>
      </c>
      <c r="BP2" s="29">
        <v>6767533</v>
      </c>
      <c r="BQ2" s="29">
        <v>3353974</v>
      </c>
      <c r="BR2" s="29">
        <v>3865783</v>
      </c>
      <c r="BS2" s="29">
        <v>971073</v>
      </c>
      <c r="BT2" s="29">
        <v>2368548</v>
      </c>
      <c r="BU2" s="29">
        <v>0</v>
      </c>
      <c r="BV2" s="29">
        <v>0</v>
      </c>
      <c r="BW2" s="29">
        <v>397044</v>
      </c>
      <c r="BX2" s="29">
        <v>0</v>
      </c>
      <c r="BY2" s="29">
        <v>0</v>
      </c>
      <c r="BZ2" s="29">
        <v>32400380</v>
      </c>
      <c r="CA2" s="29">
        <v>0</v>
      </c>
      <c r="CB2" s="29">
        <v>0</v>
      </c>
      <c r="CC2" s="29">
        <v>8103349</v>
      </c>
      <c r="CD2" s="29">
        <v>5975</v>
      </c>
      <c r="CE2" s="29">
        <v>331387</v>
      </c>
      <c r="CF2" s="29">
        <v>57996297</v>
      </c>
      <c r="CG2" s="29">
        <v>29642825</v>
      </c>
      <c r="CH2" s="29">
        <v>0</v>
      </c>
      <c r="CI2" s="29">
        <v>32369873</v>
      </c>
      <c r="CJ2" s="29">
        <v>95324</v>
      </c>
      <c r="CK2" s="29">
        <v>1615815</v>
      </c>
      <c r="CL2" s="29">
        <v>21658</v>
      </c>
      <c r="CM2" s="29">
        <v>0</v>
      </c>
      <c r="CN2" s="29">
        <v>214886</v>
      </c>
      <c r="CO2" s="29">
        <v>299692</v>
      </c>
      <c r="CP2" s="29">
        <v>577</v>
      </c>
      <c r="CQ2" s="29">
        <v>277457</v>
      </c>
      <c r="CR2" s="29">
        <v>0</v>
      </c>
      <c r="CS2" s="29">
        <v>0</v>
      </c>
      <c r="CT2" s="29">
        <v>850000</v>
      </c>
      <c r="CU2" s="29">
        <v>0</v>
      </c>
      <c r="CV2" s="29">
        <v>14353</v>
      </c>
      <c r="CW2" s="29">
        <v>675170</v>
      </c>
      <c r="CX2" s="29">
        <v>0</v>
      </c>
      <c r="CY2" s="29">
        <v>7810278</v>
      </c>
      <c r="CZ2" s="29">
        <v>116501</v>
      </c>
      <c r="DA2" s="29">
        <v>46428</v>
      </c>
      <c r="DB2" s="29">
        <v>1245</v>
      </c>
      <c r="DC2" s="29">
        <v>2316</v>
      </c>
      <c r="DD2" s="29">
        <v>9828</v>
      </c>
      <c r="DE2" s="2" t="s">
        <v>1420</v>
      </c>
      <c r="DF2" s="29">
        <v>9392</v>
      </c>
      <c r="DG2" s="29">
        <v>767</v>
      </c>
      <c r="DH2" s="29">
        <v>11641</v>
      </c>
      <c r="DI2" s="29">
        <v>0</v>
      </c>
      <c r="DJ2" s="29">
        <v>2601</v>
      </c>
      <c r="DK2" s="29">
        <v>785</v>
      </c>
      <c r="DL2" s="29">
        <v>0</v>
      </c>
      <c r="DM2" s="29">
        <v>0</v>
      </c>
      <c r="DN2" s="29">
        <v>2601</v>
      </c>
      <c r="DO2" s="29">
        <v>0</v>
      </c>
      <c r="DP2" s="29">
        <v>238</v>
      </c>
      <c r="DQ2" s="29">
        <v>785</v>
      </c>
      <c r="DR2" s="29">
        <v>2693874</v>
      </c>
      <c r="DS2" s="29">
        <v>82567</v>
      </c>
      <c r="DT2" s="29">
        <v>1329276</v>
      </c>
      <c r="DU2" s="29">
        <v>2351871</v>
      </c>
      <c r="DV2" s="29">
        <v>2394293</v>
      </c>
      <c r="DW2" s="29">
        <v>4746165</v>
      </c>
      <c r="DX2" s="29">
        <v>4857693</v>
      </c>
      <c r="DY2" s="29">
        <v>3213146</v>
      </c>
      <c r="DZ2" s="29">
        <v>256038</v>
      </c>
      <c r="EA2" s="29">
        <v>5245161</v>
      </c>
      <c r="EB2" s="29">
        <v>39263920</v>
      </c>
      <c r="EC2" s="29">
        <v>124872</v>
      </c>
      <c r="ED2" s="29">
        <v>15831264</v>
      </c>
      <c r="EE2" s="29">
        <v>5706959</v>
      </c>
      <c r="EF2" s="29">
        <v>14691</v>
      </c>
      <c r="EG2" s="29">
        <v>1786612</v>
      </c>
      <c r="EH2" s="29">
        <v>0</v>
      </c>
      <c r="EI2" s="29">
        <v>1130127</v>
      </c>
      <c r="EJ2" s="29">
        <v>7366805</v>
      </c>
      <c r="EK2" s="29">
        <v>1694672</v>
      </c>
      <c r="EL2" s="29">
        <v>84432</v>
      </c>
      <c r="EM2" s="29">
        <v>1228409</v>
      </c>
      <c r="EN2" s="29">
        <v>2232751</v>
      </c>
      <c r="EO2" s="29">
        <v>2224416</v>
      </c>
      <c r="EP2" s="29">
        <v>4457167</v>
      </c>
      <c r="EQ2" s="29">
        <v>3979572</v>
      </c>
      <c r="ER2" s="29">
        <v>3270950</v>
      </c>
      <c r="ES2" s="29">
        <v>594747</v>
      </c>
      <c r="ET2" s="29">
        <v>4784403</v>
      </c>
      <c r="EU2" s="29">
        <v>40701636</v>
      </c>
      <c r="EV2" s="29">
        <v>76825</v>
      </c>
      <c r="EW2" s="29">
        <v>19773190</v>
      </c>
      <c r="EX2" s="29">
        <v>4922699</v>
      </c>
      <c r="EY2" s="29">
        <v>13783</v>
      </c>
      <c r="EZ2" s="29">
        <v>1944325</v>
      </c>
      <c r="FA2" s="29">
        <v>0</v>
      </c>
      <c r="FB2" s="29">
        <v>495345</v>
      </c>
      <c r="FC2" s="29">
        <v>6647025</v>
      </c>
      <c r="FD2" s="29">
        <v>0</v>
      </c>
      <c r="FE2" s="29">
        <v>-2000</v>
      </c>
      <c r="FF2" s="29">
        <v>-216201</v>
      </c>
      <c r="FG2" s="29">
        <v>75748</v>
      </c>
      <c r="FH2" s="29">
        <v>67682</v>
      </c>
      <c r="FI2" s="29">
        <v>143430</v>
      </c>
      <c r="FJ2" s="29">
        <v>-780181</v>
      </c>
      <c r="FK2" s="29">
        <v>-178118</v>
      </c>
      <c r="FL2" s="29">
        <v>298812</v>
      </c>
      <c r="FM2" s="29">
        <v>-650972</v>
      </c>
      <c r="FN2" s="29">
        <v>169684</v>
      </c>
      <c r="FO2" s="29">
        <v>-8711</v>
      </c>
      <c r="FP2" s="29">
        <v>2859721</v>
      </c>
      <c r="FQ2" s="29">
        <v>-646141</v>
      </c>
      <c r="FR2" s="29">
        <v>1629</v>
      </c>
      <c r="FS2" s="29">
        <v>38456</v>
      </c>
      <c r="FT2" s="29">
        <v>0</v>
      </c>
      <c r="FU2" s="29">
        <v>-70992</v>
      </c>
      <c r="FV2" s="29">
        <v>-911556</v>
      </c>
      <c r="FW2" s="2" t="s">
        <v>1421</v>
      </c>
      <c r="FX2" s="29">
        <v>45175</v>
      </c>
      <c r="FY2" s="3" t="s">
        <v>1422</v>
      </c>
      <c r="FZ2" s="29">
        <v>0</v>
      </c>
      <c r="GA2" s="3" t="s">
        <v>1423</v>
      </c>
      <c r="GB2" s="29">
        <v>4898</v>
      </c>
      <c r="GC2" s="3" t="s">
        <v>1424</v>
      </c>
      <c r="GD2" s="29">
        <v>22458</v>
      </c>
      <c r="GE2" s="2" t="s">
        <v>1425</v>
      </c>
      <c r="GF2" s="2" t="s">
        <v>1425</v>
      </c>
      <c r="GG2" s="29">
        <v>338</v>
      </c>
      <c r="GH2" s="2" t="s">
        <v>1422</v>
      </c>
      <c r="GI2" s="29">
        <v>0</v>
      </c>
      <c r="GJ2" s="2" t="s">
        <v>1422</v>
      </c>
      <c r="GK2" s="29">
        <v>0</v>
      </c>
      <c r="GL2" s="3" t="s">
        <v>1422</v>
      </c>
      <c r="GM2" s="29">
        <v>0</v>
      </c>
      <c r="GN2" s="3" t="s">
        <v>1426</v>
      </c>
      <c r="GO2" s="3" t="s">
        <v>1427</v>
      </c>
      <c r="GP2" s="29">
        <v>521</v>
      </c>
      <c r="GQ2" s="3" t="s">
        <v>1428</v>
      </c>
      <c r="GR2" s="29">
        <v>588</v>
      </c>
      <c r="GS2" s="2" t="s">
        <v>1422</v>
      </c>
      <c r="GT2" s="29">
        <v>0</v>
      </c>
      <c r="GU2" s="2" t="s">
        <v>1422</v>
      </c>
      <c r="GV2" s="29">
        <v>0</v>
      </c>
      <c r="GW2" s="2" t="s">
        <v>1425</v>
      </c>
      <c r="GX2" s="3" t="s">
        <v>1429</v>
      </c>
      <c r="GY2" s="29">
        <v>1366934</v>
      </c>
      <c r="GZ2" s="3" t="s">
        <v>1430</v>
      </c>
      <c r="HA2" s="29">
        <v>2265</v>
      </c>
      <c r="HB2" s="3" t="s">
        <v>1431</v>
      </c>
      <c r="HC2" s="29">
        <v>99998</v>
      </c>
      <c r="HD2" s="3" t="s">
        <v>1432</v>
      </c>
      <c r="HE2" s="29">
        <v>294102</v>
      </c>
      <c r="HF2" s="2" t="s">
        <v>1433</v>
      </c>
      <c r="HG2" s="2" t="s">
        <v>1422</v>
      </c>
      <c r="HH2" s="29">
        <v>66675</v>
      </c>
      <c r="HI2" s="2" t="s">
        <v>1422</v>
      </c>
      <c r="HJ2" s="29">
        <v>87</v>
      </c>
      <c r="HK2" s="3" t="s">
        <v>1422</v>
      </c>
      <c r="HL2" s="29">
        <v>5935</v>
      </c>
      <c r="HM2" s="3" t="s">
        <v>1422</v>
      </c>
      <c r="HN2" s="29">
        <v>15262</v>
      </c>
      <c r="HO2" s="3" t="s">
        <v>1422</v>
      </c>
      <c r="HP2" s="3" t="s">
        <v>1434</v>
      </c>
      <c r="HQ2" s="29">
        <v>31483</v>
      </c>
      <c r="HR2" s="2" t="s">
        <v>1435</v>
      </c>
      <c r="HS2" s="29">
        <v>63</v>
      </c>
      <c r="HT2" s="2" t="s">
        <v>1436</v>
      </c>
      <c r="HU2" s="29">
        <v>1888</v>
      </c>
      <c r="HV2" s="2" t="s">
        <v>1437</v>
      </c>
      <c r="HW2" s="29">
        <v>19629</v>
      </c>
      <c r="HX2" t="s">
        <v>1422</v>
      </c>
      <c r="HY2" t="s">
        <v>1438</v>
      </c>
      <c r="HZ2" s="29">
        <v>1419058</v>
      </c>
      <c r="IA2" t="s">
        <v>1439</v>
      </c>
      <c r="IB2" s="29">
        <v>1827</v>
      </c>
      <c r="IC2" t="s">
        <v>1440</v>
      </c>
      <c r="ID2" s="29">
        <v>102923</v>
      </c>
      <c r="IE2" t="s">
        <v>1441</v>
      </c>
      <c r="IF2" s="29">
        <v>306536</v>
      </c>
      <c r="IG2" t="s">
        <v>1442</v>
      </c>
    </row>
  </sheetData>
  <sheetProtection algorithmName="SHA-512" hashValue="ly+5uzUj8L7RNzcY/l7YdQgv/Ab2ZExMhnLfl3nvIz+TydmqnYxFsHsvaw7NEb1/8YQKdoa3PF+UdOvlWs+C/A==" saltValue="k+ZWOntIiyfYn48uyhcLiA==" spinCount="100000" sheet="1" objects="1" scenarios="1"/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0">
    <tabColor theme="2"/>
  </sheetPr>
  <dimension ref="A1:G45"/>
  <sheetViews>
    <sheetView showGridLines="0" topLeftCell="C1" zoomScaleNormal="100" zoomScaleSheetLayoutView="90" workbookViewId="0">
      <selection activeCell="J26" sqref="J26"/>
    </sheetView>
  </sheetViews>
  <sheetFormatPr defaultColWidth="11.42578125" defaultRowHeight="15"/>
  <cols>
    <col min="1" max="1" width="8.42578125" hidden="1" customWidth="1"/>
    <col min="2" max="2" width="18.7109375" hidden="1" customWidth="1"/>
    <col min="3" max="3" width="5" customWidth="1"/>
    <col min="4" max="4" width="70" customWidth="1"/>
    <col min="5" max="5" width="12.140625" customWidth="1"/>
    <col min="6" max="6" width="9.140625" customWidth="1"/>
  </cols>
  <sheetData>
    <row r="1" spans="1:7">
      <c r="C1" s="58" t="s">
        <v>406</v>
      </c>
      <c r="D1" s="58"/>
    </row>
    <row r="4" spans="1:7" ht="30" customHeight="1">
      <c r="C4" s="67" t="s">
        <v>784</v>
      </c>
      <c r="D4" s="68"/>
      <c r="E4" s="68"/>
    </row>
    <row r="5" spans="1:7" ht="15" customHeight="1">
      <c r="C5" s="57" t="s">
        <v>187</v>
      </c>
      <c r="D5" s="69"/>
      <c r="E5" s="69"/>
    </row>
    <row r="6" spans="1:7" ht="26.25" customHeight="1">
      <c r="B6" s="19" t="s">
        <v>673</v>
      </c>
      <c r="C6" s="12"/>
      <c r="D6" s="17"/>
      <c r="E6" s="15" t="s">
        <v>473</v>
      </c>
    </row>
    <row r="7" spans="1:7" ht="15" customHeight="1">
      <c r="A7" s="22" t="s">
        <v>279</v>
      </c>
      <c r="B7" t="str">
        <f>"Res_"&amp;A7&amp;"_"&amp;$B$6</f>
        <v>Res_BM_ReOp</v>
      </c>
      <c r="C7" s="12" t="s">
        <v>5</v>
      </c>
      <c r="D7" s="24" t="s">
        <v>631</v>
      </c>
      <c r="E7" s="14">
        <f t="shared" ref="E7:E43" si="0">INDEX(Fpk,2,MATCH($B7,Fpk_var,0))</f>
        <v>6040</v>
      </c>
      <c r="G7" s="31"/>
    </row>
    <row r="8" spans="1:7" ht="15" customHeight="1">
      <c r="A8" s="22" t="s">
        <v>633</v>
      </c>
      <c r="B8" t="str">
        <f t="shared" ref="B8:B43" si="1">"Res_"&amp;A8&amp;"_"&amp;$B$6</f>
        <v>Res_BV_ReOp</v>
      </c>
      <c r="C8" s="12" t="s">
        <v>6</v>
      </c>
      <c r="D8" s="24" t="s">
        <v>632</v>
      </c>
      <c r="E8" s="14">
        <f t="shared" si="0"/>
        <v>16897</v>
      </c>
      <c r="G8" s="31"/>
    </row>
    <row r="9" spans="1:7" ht="15" customHeight="1">
      <c r="A9" s="32" t="s">
        <v>635</v>
      </c>
      <c r="B9" t="str">
        <f t="shared" si="1"/>
        <v>Res_EB_ReOp</v>
      </c>
      <c r="C9" s="12" t="s">
        <v>7</v>
      </c>
      <c r="D9" s="24" t="s">
        <v>634</v>
      </c>
      <c r="E9" s="14">
        <f t="shared" si="0"/>
        <v>8812</v>
      </c>
      <c r="G9" s="31"/>
    </row>
    <row r="10" spans="1:7" ht="15" customHeight="1">
      <c r="A10" s="22" t="s">
        <v>637</v>
      </c>
      <c r="B10" t="str">
        <f t="shared" si="1"/>
        <v>Res_iNM_ReOp</v>
      </c>
      <c r="C10" s="12" t="s">
        <v>8</v>
      </c>
      <c r="D10" s="24" t="s">
        <v>636</v>
      </c>
      <c r="E10" s="14">
        <f t="shared" si="0"/>
        <v>0</v>
      </c>
      <c r="G10" s="31"/>
    </row>
    <row r="11" spans="1:7" ht="15" customHeight="1">
      <c r="A11" s="22" t="s">
        <v>639</v>
      </c>
      <c r="B11" t="str">
        <f t="shared" si="1"/>
        <v>Res_PGd_ReOp</v>
      </c>
      <c r="C11" s="12" t="s">
        <v>9</v>
      </c>
      <c r="D11" s="24" t="s">
        <v>638</v>
      </c>
      <c r="E11" s="14">
        <f t="shared" si="0"/>
        <v>-1316</v>
      </c>
      <c r="G11" s="31"/>
    </row>
    <row r="12" spans="1:7" ht="15" customHeight="1">
      <c r="A12" s="22" t="s">
        <v>641</v>
      </c>
      <c r="B12" t="str">
        <f t="shared" si="1"/>
        <v>Res_BTot_ReOp</v>
      </c>
      <c r="C12" s="16" t="s">
        <v>10</v>
      </c>
      <c r="D12" s="17" t="s">
        <v>640</v>
      </c>
      <c r="E12" s="14">
        <f t="shared" si="0"/>
        <v>30433</v>
      </c>
      <c r="G12" s="31"/>
    </row>
    <row r="13" spans="1:7" ht="15" customHeight="1">
      <c r="A13" s="22" t="s">
        <v>642</v>
      </c>
      <c r="B13" t="str">
        <f t="shared" si="1"/>
        <v>Res_iTV_ReOp</v>
      </c>
      <c r="C13" s="12" t="s">
        <v>11</v>
      </c>
      <c r="D13" s="24" t="s">
        <v>2</v>
      </c>
      <c r="E13" s="14">
        <f t="shared" si="0"/>
        <v>129542</v>
      </c>
      <c r="G13" s="31"/>
    </row>
    <row r="14" spans="1:7" ht="15" customHeight="1">
      <c r="A14" s="22" t="s">
        <v>643</v>
      </c>
      <c r="B14" t="str">
        <f t="shared" si="1"/>
        <v>Res_iAV_ReOp</v>
      </c>
      <c r="C14" s="12" t="s">
        <v>12</v>
      </c>
      <c r="D14" s="24" t="s">
        <v>3</v>
      </c>
      <c r="E14" s="14">
        <f t="shared" si="0"/>
        <v>-68178</v>
      </c>
      <c r="G14" s="31"/>
    </row>
    <row r="15" spans="1:7" ht="15" customHeight="1">
      <c r="A15" s="22" t="s">
        <v>375</v>
      </c>
      <c r="B15" t="str">
        <f t="shared" si="1"/>
        <v>Res_iEjd_ReOp</v>
      </c>
      <c r="C15" s="12" t="s">
        <v>13</v>
      </c>
      <c r="D15" s="24" t="s">
        <v>4</v>
      </c>
      <c r="E15" s="14">
        <f t="shared" si="0"/>
        <v>29691</v>
      </c>
      <c r="G15" s="31"/>
    </row>
    <row r="16" spans="1:7" ht="15" customHeight="1">
      <c r="A16" s="22" t="s">
        <v>315</v>
      </c>
      <c r="B16" t="str">
        <f t="shared" si="1"/>
        <v>Res_RiU_ReOp</v>
      </c>
      <c r="C16" s="12" t="s">
        <v>14</v>
      </c>
      <c r="D16" s="24" t="s">
        <v>46</v>
      </c>
      <c r="E16" s="14">
        <f t="shared" si="0"/>
        <v>1748711</v>
      </c>
      <c r="G16" s="31"/>
    </row>
    <row r="17" spans="1:7" ht="15" customHeight="1">
      <c r="A17" s="22" t="s">
        <v>283</v>
      </c>
      <c r="B17" t="str">
        <f t="shared" si="1"/>
        <v>Res_Kurs_ReOp</v>
      </c>
      <c r="C17" s="12" t="s">
        <v>15</v>
      </c>
      <c r="D17" s="24" t="s">
        <v>47</v>
      </c>
      <c r="E17" s="14">
        <f t="shared" si="0"/>
        <v>994903</v>
      </c>
      <c r="G17" s="31"/>
    </row>
    <row r="18" spans="1:7" ht="15" customHeight="1">
      <c r="A18" s="22" t="s">
        <v>316</v>
      </c>
      <c r="B18" t="str">
        <f t="shared" si="1"/>
        <v>Res_Rug_ReOp</v>
      </c>
      <c r="C18" s="12" t="s">
        <v>16</v>
      </c>
      <c r="D18" s="24" t="s">
        <v>48</v>
      </c>
      <c r="E18" s="14">
        <f t="shared" si="0"/>
        <v>-185729</v>
      </c>
      <c r="G18" s="31"/>
    </row>
    <row r="19" spans="1:7" ht="15" customHeight="1">
      <c r="A19" s="22" t="s">
        <v>284</v>
      </c>
      <c r="B19" t="str">
        <f t="shared" si="1"/>
        <v>Res_AdmV_ReOp</v>
      </c>
      <c r="C19" s="12" t="s">
        <v>17</v>
      </c>
      <c r="D19" s="24" t="s">
        <v>49</v>
      </c>
      <c r="E19" s="14">
        <f t="shared" si="0"/>
        <v>-60662</v>
      </c>
      <c r="G19" s="31"/>
    </row>
    <row r="20" spans="1:7" ht="15" customHeight="1">
      <c r="A20" s="22" t="s">
        <v>381</v>
      </c>
      <c r="B20" t="str">
        <f t="shared" si="1"/>
        <v>Res_iaTot_ReOp</v>
      </c>
      <c r="C20" s="16" t="s">
        <v>18</v>
      </c>
      <c r="D20" s="17" t="s">
        <v>644</v>
      </c>
      <c r="E20" s="14">
        <f t="shared" si="0"/>
        <v>2588279</v>
      </c>
      <c r="G20" s="31"/>
    </row>
    <row r="21" spans="1:7" ht="15" customHeight="1">
      <c r="A21" s="22" t="s">
        <v>285</v>
      </c>
      <c r="B21" t="str">
        <f t="shared" si="1"/>
        <v>Res_Pas_ReOp</v>
      </c>
      <c r="C21" s="12" t="s">
        <v>19</v>
      </c>
      <c r="D21" s="24" t="s">
        <v>51</v>
      </c>
      <c r="E21" s="14">
        <f t="shared" si="0"/>
        <v>-400739</v>
      </c>
      <c r="G21" s="31"/>
    </row>
    <row r="22" spans="1:7" ht="15" customHeight="1">
      <c r="A22" s="22" t="s">
        <v>646</v>
      </c>
      <c r="B22" t="str">
        <f t="shared" si="1"/>
        <v>Res_iaPTot_ReOp</v>
      </c>
      <c r="C22" s="16" t="s">
        <v>20</v>
      </c>
      <c r="D22" s="17" t="s">
        <v>645</v>
      </c>
      <c r="E22" s="14">
        <f t="shared" si="0"/>
        <v>2187540</v>
      </c>
      <c r="G22" s="31"/>
    </row>
    <row r="23" spans="1:7" ht="15" customHeight="1">
      <c r="A23" s="22" t="s">
        <v>648</v>
      </c>
      <c r="B23" t="str">
        <f t="shared" si="1"/>
        <v>Res_UPy_ReOp</v>
      </c>
      <c r="C23" s="12" t="s">
        <v>21</v>
      </c>
      <c r="D23" s="24" t="s">
        <v>647</v>
      </c>
      <c r="E23" s="14">
        <f t="shared" si="0"/>
        <v>-1853264</v>
      </c>
      <c r="G23" s="31"/>
    </row>
    <row r="24" spans="1:7" ht="15" customHeight="1">
      <c r="A24" s="22" t="s">
        <v>318</v>
      </c>
      <c r="B24" t="str">
        <f t="shared" si="1"/>
        <v>Res_MGd_ReOp</v>
      </c>
      <c r="C24" s="12" t="s">
        <v>22</v>
      </c>
      <c r="D24" s="24" t="s">
        <v>53</v>
      </c>
      <c r="E24" s="14">
        <f t="shared" si="0"/>
        <v>68454</v>
      </c>
      <c r="G24" s="31"/>
    </row>
    <row r="25" spans="1:7" ht="15" customHeight="1">
      <c r="A25" s="22" t="s">
        <v>649</v>
      </c>
      <c r="B25" t="str">
        <f t="shared" si="1"/>
        <v>Res_Ehs_ReOp</v>
      </c>
      <c r="C25" s="12" t="s">
        <v>23</v>
      </c>
      <c r="D25" s="24" t="s">
        <v>54</v>
      </c>
      <c r="E25" s="14">
        <f t="shared" si="0"/>
        <v>0</v>
      </c>
      <c r="G25" s="31"/>
    </row>
    <row r="26" spans="1:7" ht="15" customHeight="1">
      <c r="A26" s="22" t="s">
        <v>650</v>
      </c>
      <c r="B26" t="str">
        <f t="shared" si="1"/>
        <v>Res_GEhs_ReOp</v>
      </c>
      <c r="C26" s="12" t="s">
        <v>24</v>
      </c>
      <c r="D26" s="24" t="s">
        <v>55</v>
      </c>
      <c r="E26" s="14">
        <f t="shared" si="0"/>
        <v>0</v>
      </c>
      <c r="G26" s="31"/>
    </row>
    <row r="27" spans="1:7" ht="15" customHeight="1">
      <c r="A27" s="22" t="s">
        <v>652</v>
      </c>
      <c r="B27" t="str">
        <f t="shared" si="1"/>
        <v>Res_PYTot_ReOp</v>
      </c>
      <c r="C27" s="16" t="s">
        <v>25</v>
      </c>
      <c r="D27" s="17" t="s">
        <v>651</v>
      </c>
      <c r="E27" s="14">
        <f t="shared" si="0"/>
        <v>-1784810</v>
      </c>
      <c r="G27" s="31"/>
    </row>
    <row r="28" spans="1:7" ht="15" customHeight="1">
      <c r="A28" s="22" t="s">
        <v>351</v>
      </c>
      <c r="B28" t="str">
        <f t="shared" si="1"/>
        <v>Res_Phs_ReOp</v>
      </c>
      <c r="C28" s="12" t="s">
        <v>26</v>
      </c>
      <c r="D28" s="24" t="s">
        <v>653</v>
      </c>
      <c r="E28" s="14">
        <f t="shared" si="0"/>
        <v>1234411</v>
      </c>
      <c r="G28" s="31"/>
    </row>
    <row r="29" spans="1:7" ht="15" customHeight="1">
      <c r="A29" s="22" t="s">
        <v>655</v>
      </c>
      <c r="B29" t="str">
        <f t="shared" si="1"/>
        <v>Res_Gfa_ReOp</v>
      </c>
      <c r="C29" s="12" t="s">
        <v>27</v>
      </c>
      <c r="D29" s="24" t="s">
        <v>654</v>
      </c>
      <c r="E29" s="14">
        <f t="shared" si="0"/>
        <v>-3203</v>
      </c>
      <c r="G29" s="31"/>
    </row>
    <row r="30" spans="1:7" ht="15" customHeight="1">
      <c r="A30" s="22" t="s">
        <v>657</v>
      </c>
      <c r="B30" t="str">
        <f t="shared" si="1"/>
        <v>Res_PHTot_ReOp</v>
      </c>
      <c r="C30" s="16" t="s">
        <v>28</v>
      </c>
      <c r="D30" s="17" t="s">
        <v>656</v>
      </c>
      <c r="E30" s="14">
        <f t="shared" si="0"/>
        <v>1231208</v>
      </c>
      <c r="G30" s="31"/>
    </row>
    <row r="31" spans="1:7" ht="15" customHeight="1">
      <c r="A31" s="22" t="s">
        <v>659</v>
      </c>
      <c r="B31" t="str">
        <f t="shared" si="1"/>
        <v>Res_TB_ReOp</v>
      </c>
      <c r="C31" s="12" t="s">
        <v>29</v>
      </c>
      <c r="D31" s="24" t="s">
        <v>658</v>
      </c>
      <c r="E31" s="14">
        <f t="shared" si="0"/>
        <v>0</v>
      </c>
      <c r="G31" s="31"/>
    </row>
    <row r="32" spans="1:7" ht="15" customHeight="1">
      <c r="A32" s="22" t="s">
        <v>661</v>
      </c>
      <c r="B32" t="str">
        <f t="shared" si="1"/>
        <v>Res_KBp_ReOp</v>
      </c>
      <c r="C32" s="12" t="s">
        <v>30</v>
      </c>
      <c r="D32" s="24" t="s">
        <v>660</v>
      </c>
      <c r="E32" s="14">
        <f t="shared" si="0"/>
        <v>0</v>
      </c>
      <c r="G32" s="31"/>
    </row>
    <row r="33" spans="1:7" ht="15" customHeight="1">
      <c r="A33" s="22" t="s">
        <v>663</v>
      </c>
      <c r="B33" t="str">
        <f t="shared" si="1"/>
        <v>Res_BoTot_ReOp</v>
      </c>
      <c r="C33" s="16" t="s">
        <v>31</v>
      </c>
      <c r="D33" s="17" t="s">
        <v>662</v>
      </c>
      <c r="E33" s="14">
        <f t="shared" si="0"/>
        <v>0</v>
      </c>
      <c r="G33" s="31"/>
    </row>
    <row r="34" spans="1:7" ht="15" customHeight="1">
      <c r="A34" s="22" t="s">
        <v>292</v>
      </c>
      <c r="B34" t="str">
        <f t="shared" si="1"/>
        <v>Res_Eom_ReOp</v>
      </c>
      <c r="C34" s="12" t="s">
        <v>32</v>
      </c>
      <c r="D34" s="24" t="s">
        <v>57</v>
      </c>
      <c r="E34" s="14">
        <f t="shared" si="0"/>
        <v>0</v>
      </c>
      <c r="G34" s="31"/>
    </row>
    <row r="35" spans="1:7" ht="15" customHeight="1">
      <c r="A35" s="22" t="s">
        <v>293</v>
      </c>
      <c r="B35" t="str">
        <f t="shared" si="1"/>
        <v>Res_Aom_ReOp</v>
      </c>
      <c r="C35" s="12" t="s">
        <v>33</v>
      </c>
      <c r="D35" s="24" t="s">
        <v>92</v>
      </c>
      <c r="E35" s="14">
        <f t="shared" si="0"/>
        <v>-24145</v>
      </c>
      <c r="G35" s="31"/>
    </row>
    <row r="36" spans="1:7" ht="15" customHeight="1">
      <c r="A36" s="22" t="s">
        <v>319</v>
      </c>
      <c r="B36" t="str">
        <f t="shared" si="1"/>
        <v>Res_PGG_ReOp</v>
      </c>
      <c r="C36" s="12" t="s">
        <v>34</v>
      </c>
      <c r="D36" s="24" t="s">
        <v>664</v>
      </c>
      <c r="E36" s="14">
        <f t="shared" si="0"/>
        <v>0</v>
      </c>
      <c r="G36" s="31"/>
    </row>
    <row r="37" spans="1:7" ht="15" customHeight="1">
      <c r="A37" s="22" t="s">
        <v>294</v>
      </c>
      <c r="B37" t="str">
        <f t="shared" si="1"/>
        <v>Res_DTot_ReOp</v>
      </c>
      <c r="C37" s="16" t="s">
        <v>35</v>
      </c>
      <c r="D37" s="17" t="s">
        <v>665</v>
      </c>
      <c r="E37" s="14">
        <f t="shared" si="0"/>
        <v>-24145</v>
      </c>
      <c r="G37" s="31"/>
    </row>
    <row r="38" spans="1:7" ht="15" customHeight="1">
      <c r="A38" s="22" t="s">
        <v>667</v>
      </c>
      <c r="B38" t="str">
        <f t="shared" si="1"/>
        <v>Res_PtTot_ReOp</v>
      </c>
      <c r="C38" s="16" t="s">
        <v>36</v>
      </c>
      <c r="D38" s="17" t="s">
        <v>666</v>
      </c>
      <c r="E38" s="14">
        <f t="shared" si="0"/>
        <v>1640225</v>
      </c>
      <c r="G38" s="31"/>
    </row>
    <row r="39" spans="1:7" ht="15" customHeight="1">
      <c r="A39" s="22" t="s">
        <v>385</v>
      </c>
      <c r="B39" t="str">
        <f t="shared" si="1"/>
        <v>Res_Xind_ReOp</v>
      </c>
      <c r="C39" s="12" t="s">
        <v>37</v>
      </c>
      <c r="D39" s="24" t="s">
        <v>62</v>
      </c>
      <c r="E39" s="14">
        <f t="shared" si="0"/>
        <v>0</v>
      </c>
      <c r="G39" s="31"/>
    </row>
    <row r="40" spans="1:7" ht="15" customHeight="1">
      <c r="A40" s="22" t="s">
        <v>386</v>
      </c>
      <c r="B40" t="str">
        <f t="shared" si="1"/>
        <v>Res_Xomk_ReOp</v>
      </c>
      <c r="C40" s="12" t="s">
        <v>38</v>
      </c>
      <c r="D40" s="24" t="s">
        <v>194</v>
      </c>
      <c r="E40" s="14">
        <f t="shared" si="0"/>
        <v>0</v>
      </c>
      <c r="G40" s="31"/>
    </row>
    <row r="41" spans="1:7" ht="15" customHeight="1">
      <c r="A41" s="22" t="s">
        <v>269</v>
      </c>
      <c r="B41" t="str">
        <f t="shared" si="1"/>
        <v>Res_ResTot_ReOp</v>
      </c>
      <c r="C41" s="16" t="s">
        <v>39</v>
      </c>
      <c r="D41" s="17" t="s">
        <v>668</v>
      </c>
      <c r="E41" s="14">
        <f t="shared" si="0"/>
        <v>1640225</v>
      </c>
      <c r="G41" s="31"/>
    </row>
    <row r="42" spans="1:7" ht="15" customHeight="1">
      <c r="A42" s="22" t="s">
        <v>670</v>
      </c>
      <c r="B42" t="str">
        <f t="shared" si="1"/>
        <v>Res_XSA_ReOp</v>
      </c>
      <c r="C42" s="12" t="s">
        <v>40</v>
      </c>
      <c r="D42" s="24" t="s">
        <v>669</v>
      </c>
      <c r="E42" s="14">
        <f t="shared" si="0"/>
        <v>-309</v>
      </c>
      <c r="G42" s="31"/>
    </row>
    <row r="43" spans="1:7" ht="15" customHeight="1">
      <c r="A43" s="22" t="s">
        <v>672</v>
      </c>
      <c r="B43" t="str">
        <f t="shared" si="1"/>
        <v>Res_ResNTot_ReOp</v>
      </c>
      <c r="C43" s="16" t="s">
        <v>41</v>
      </c>
      <c r="D43" s="17" t="s">
        <v>671</v>
      </c>
      <c r="E43" s="14">
        <f t="shared" si="0"/>
        <v>1639916</v>
      </c>
      <c r="G43" s="31"/>
    </row>
    <row r="45" spans="1:7">
      <c r="D45" s="23"/>
    </row>
  </sheetData>
  <sheetProtection algorithmName="SHA-512" hashValue="6WSidYnD3Zfn5nG9pHp4ybjzitbS8nEMLjQfnAInYlFRifm6iz0nfVQsRf2843xmc3xGNQoJ09GrZsUpuUwMkA==" saltValue="FbnRy8aHr6bfng02HsumSg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1300-000000000000}"/>
  </hyperlinks>
  <pageMargins left="0.70866141732283472" right="0.70866141732283472" top="0.74803149606299213" bottom="0.74803149606299213" header="0.31496062992125984" footer="0.31496062992125984"/>
  <pageSetup paperSize="9" orientation="portrait"/>
  <headerFooter scaleWithDoc="0" alignWithMargins="0">
    <oddHeader>&amp;C&amp;G</oddHead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21">
    <tabColor theme="2"/>
  </sheetPr>
  <dimension ref="A1:G77"/>
  <sheetViews>
    <sheetView showGridLines="0" topLeftCell="C1" zoomScaleNormal="100" workbookViewId="0">
      <selection activeCell="G17" sqref="G17"/>
    </sheetView>
  </sheetViews>
  <sheetFormatPr defaultColWidth="11.42578125" defaultRowHeight="15"/>
  <cols>
    <col min="1" max="1" width="8" hidden="1" customWidth="1"/>
    <col min="2" max="2" width="17.42578125" hidden="1" customWidth="1"/>
    <col min="3" max="3" width="5" customWidth="1"/>
    <col min="4" max="4" width="85.5703125" customWidth="1"/>
    <col min="5" max="5" width="12.140625" customWidth="1"/>
    <col min="6" max="6" width="9.140625" customWidth="1"/>
  </cols>
  <sheetData>
    <row r="1" spans="1:7">
      <c r="C1" s="58" t="s">
        <v>406</v>
      </c>
      <c r="D1" s="58"/>
    </row>
    <row r="4" spans="1:7" ht="30" customHeight="1">
      <c r="C4" s="67" t="s">
        <v>785</v>
      </c>
      <c r="D4" s="68"/>
      <c r="E4" s="68"/>
    </row>
    <row r="5" spans="1:7" ht="15" customHeight="1">
      <c r="C5" s="57" t="s">
        <v>187</v>
      </c>
      <c r="D5" s="57"/>
      <c r="E5" s="57"/>
    </row>
    <row r="6" spans="1:7" ht="26.25" customHeight="1">
      <c r="C6" s="12"/>
      <c r="D6" s="17"/>
      <c r="E6" s="15" t="s">
        <v>473</v>
      </c>
    </row>
    <row r="7" spans="1:7" ht="15" customHeight="1">
      <c r="B7" s="19" t="s">
        <v>278</v>
      </c>
      <c r="C7" s="12"/>
      <c r="D7" s="17" t="s">
        <v>95</v>
      </c>
      <c r="E7" s="15"/>
    </row>
    <row r="8" spans="1:7" ht="15" customHeight="1">
      <c r="A8" s="22" t="s">
        <v>247</v>
      </c>
      <c r="B8" t="str">
        <f>"Bal_"&amp;A8&amp;"_"&amp;$B$7</f>
        <v>Bal_iak_AkPa</v>
      </c>
      <c r="C8" s="12" t="s">
        <v>5</v>
      </c>
      <c r="D8" s="24" t="s">
        <v>96</v>
      </c>
      <c r="E8" s="14">
        <f t="shared" ref="E8:E44" si="0">INDEX(Fpk,2,MATCH($B8,Fpk_var,0))</f>
        <v>0</v>
      </c>
      <c r="G8" s="31"/>
    </row>
    <row r="9" spans="1:7" ht="15" customHeight="1">
      <c r="A9" s="22" t="s">
        <v>248</v>
      </c>
      <c r="B9" t="str">
        <f t="shared" ref="B9:B72" si="1">"Bal_"&amp;A9&amp;"_"&amp;$B$7</f>
        <v>Bal_Dm_AkPa</v>
      </c>
      <c r="C9" s="12" t="s">
        <v>6</v>
      </c>
      <c r="D9" s="24" t="s">
        <v>97</v>
      </c>
      <c r="E9" s="14">
        <f t="shared" si="0"/>
        <v>0</v>
      </c>
      <c r="G9" s="31"/>
    </row>
    <row r="10" spans="1:7" ht="15" customHeight="1">
      <c r="A10" s="22" t="s">
        <v>249</v>
      </c>
      <c r="B10" t="str">
        <f t="shared" si="1"/>
        <v>Bal_Dejd_AkPa</v>
      </c>
      <c r="C10" s="12" t="s">
        <v>7</v>
      </c>
      <c r="D10" s="24" t="s">
        <v>98</v>
      </c>
      <c r="E10" s="14">
        <f t="shared" si="0"/>
        <v>0</v>
      </c>
      <c r="G10" s="31"/>
    </row>
    <row r="11" spans="1:7" ht="15" customHeight="1">
      <c r="A11" s="22" t="s">
        <v>327</v>
      </c>
      <c r="B11" t="str">
        <f t="shared" si="1"/>
        <v>Bal_MATot_AkPa</v>
      </c>
      <c r="C11" s="16" t="s">
        <v>8</v>
      </c>
      <c r="D11" s="17" t="s">
        <v>99</v>
      </c>
      <c r="E11" s="14">
        <f t="shared" si="0"/>
        <v>0</v>
      </c>
      <c r="G11" s="31"/>
    </row>
    <row r="12" spans="1:7" ht="15" customHeight="1">
      <c r="A12" s="22" t="s">
        <v>375</v>
      </c>
      <c r="B12" t="str">
        <f t="shared" si="1"/>
        <v>Bal_iEjd_AkPa</v>
      </c>
      <c r="C12" s="12" t="s">
        <v>9</v>
      </c>
      <c r="D12" s="24" t="s">
        <v>100</v>
      </c>
      <c r="E12" s="14">
        <f t="shared" si="0"/>
        <v>1494440</v>
      </c>
      <c r="G12" s="31"/>
    </row>
    <row r="13" spans="1:7" ht="15" customHeight="1">
      <c r="A13" s="22" t="s">
        <v>376</v>
      </c>
      <c r="B13" t="str">
        <f t="shared" si="1"/>
        <v>Bal_KapTv_AkPa</v>
      </c>
      <c r="C13" s="12" t="s">
        <v>10</v>
      </c>
      <c r="D13" s="24" t="s">
        <v>101</v>
      </c>
      <c r="E13" s="14">
        <f t="shared" si="0"/>
        <v>2368548</v>
      </c>
      <c r="G13" s="31"/>
    </row>
    <row r="14" spans="1:7" ht="15" customHeight="1">
      <c r="A14" s="22" t="s">
        <v>377</v>
      </c>
      <c r="B14" t="str">
        <f t="shared" si="1"/>
        <v>Bal_UTv_AkPa</v>
      </c>
      <c r="C14" s="12" t="s">
        <v>11</v>
      </c>
      <c r="D14" s="24" t="s">
        <v>102</v>
      </c>
      <c r="E14" s="14">
        <f t="shared" si="0"/>
        <v>14353</v>
      </c>
      <c r="G14" s="31"/>
    </row>
    <row r="15" spans="1:7" ht="15" customHeight="1">
      <c r="A15" s="22" t="s">
        <v>378</v>
      </c>
      <c r="B15" t="str">
        <f t="shared" si="1"/>
        <v>Bal_KapAv_AkPa</v>
      </c>
      <c r="C15" s="12" t="s">
        <v>12</v>
      </c>
      <c r="D15" s="24" t="s">
        <v>103</v>
      </c>
      <c r="E15" s="14">
        <f t="shared" si="0"/>
        <v>971073</v>
      </c>
      <c r="G15" s="31"/>
    </row>
    <row r="16" spans="1:7" ht="15" customHeight="1">
      <c r="A16" s="22" t="s">
        <v>379</v>
      </c>
      <c r="B16" t="str">
        <f t="shared" si="1"/>
        <v>Bal_UAv_AkPa</v>
      </c>
      <c r="C16" s="12" t="s">
        <v>13</v>
      </c>
      <c r="D16" s="24" t="s">
        <v>104</v>
      </c>
      <c r="E16" s="14">
        <f t="shared" si="0"/>
        <v>0</v>
      </c>
      <c r="G16" s="31"/>
    </row>
    <row r="17" spans="1:7" ht="15" customHeight="1">
      <c r="A17" s="22" t="s">
        <v>251</v>
      </c>
      <c r="B17" t="str">
        <f t="shared" si="1"/>
        <v>Bal_invTot_AkPa</v>
      </c>
      <c r="C17" s="16" t="s">
        <v>14</v>
      </c>
      <c r="D17" s="17" t="s">
        <v>105</v>
      </c>
      <c r="E17" s="14">
        <f t="shared" si="0"/>
        <v>3353974</v>
      </c>
      <c r="G17" s="31"/>
    </row>
    <row r="18" spans="1:7" ht="15" customHeight="1">
      <c r="A18" s="22" t="s">
        <v>252</v>
      </c>
      <c r="B18" t="str">
        <f t="shared" si="1"/>
        <v>Bal_Kapa_AkPa</v>
      </c>
      <c r="C18" s="12" t="s">
        <v>15</v>
      </c>
      <c r="D18" s="24" t="s">
        <v>106</v>
      </c>
      <c r="E18" s="14">
        <f t="shared" si="0"/>
        <v>3865783</v>
      </c>
      <c r="G18" s="31"/>
    </row>
    <row r="19" spans="1:7" ht="15" customHeight="1">
      <c r="A19" s="22" t="s">
        <v>253</v>
      </c>
      <c r="B19" t="str">
        <f t="shared" si="1"/>
        <v>Bal_invAn_AkPa</v>
      </c>
      <c r="C19" s="12" t="s">
        <v>16</v>
      </c>
      <c r="D19" s="24" t="s">
        <v>107</v>
      </c>
      <c r="E19" s="14">
        <f t="shared" si="0"/>
        <v>6767533</v>
      </c>
      <c r="G19" s="31"/>
    </row>
    <row r="20" spans="1:7" ht="15" customHeight="1">
      <c r="A20" s="22" t="s">
        <v>399</v>
      </c>
      <c r="B20" t="str">
        <f t="shared" si="1"/>
        <v>Bal_ObL_AkPa</v>
      </c>
      <c r="C20" s="12" t="s">
        <v>17</v>
      </c>
      <c r="D20" s="24" t="s">
        <v>108</v>
      </c>
      <c r="E20" s="14">
        <f t="shared" si="0"/>
        <v>32400380</v>
      </c>
      <c r="G20" s="31"/>
    </row>
    <row r="21" spans="1:7" ht="15" customHeight="1">
      <c r="A21" s="22" t="s">
        <v>254</v>
      </c>
      <c r="B21" t="str">
        <f t="shared" si="1"/>
        <v>Bal_AnKi_AkPa</v>
      </c>
      <c r="C21" s="12" t="s">
        <v>18</v>
      </c>
      <c r="D21" s="24" t="s">
        <v>109</v>
      </c>
      <c r="E21" s="14">
        <f t="shared" si="0"/>
        <v>0</v>
      </c>
      <c r="G21" s="31"/>
    </row>
    <row r="22" spans="1:7" ht="15" customHeight="1">
      <c r="A22" s="22" t="s">
        <v>255</v>
      </c>
      <c r="B22" t="str">
        <f t="shared" si="1"/>
        <v>Bal_PUd_AkPa</v>
      </c>
      <c r="C22" s="12" t="s">
        <v>19</v>
      </c>
      <c r="D22" s="24" t="s">
        <v>110</v>
      </c>
      <c r="E22" s="14">
        <f t="shared" si="0"/>
        <v>95324</v>
      </c>
      <c r="G22" s="31"/>
    </row>
    <row r="23" spans="1:7" ht="15" customHeight="1">
      <c r="A23" s="22" t="s">
        <v>256</v>
      </c>
      <c r="B23" t="str">
        <f t="shared" si="1"/>
        <v>Bal_Xud_AkPa</v>
      </c>
      <c r="C23" s="12" t="s">
        <v>20</v>
      </c>
      <c r="D23" s="24" t="s">
        <v>111</v>
      </c>
      <c r="E23" s="14">
        <f t="shared" si="0"/>
        <v>46428</v>
      </c>
      <c r="G23" s="31"/>
    </row>
    <row r="24" spans="1:7" ht="15" customHeight="1">
      <c r="A24" s="22" t="s">
        <v>257</v>
      </c>
      <c r="B24" t="str">
        <f t="shared" si="1"/>
        <v>Bal_iKre_AkPa</v>
      </c>
      <c r="C24" s="12" t="s">
        <v>21</v>
      </c>
      <c r="D24" s="24" t="s">
        <v>112</v>
      </c>
      <c r="E24" s="14">
        <f t="shared" si="0"/>
        <v>237207</v>
      </c>
      <c r="G24" s="31"/>
    </row>
    <row r="25" spans="1:7" ht="15" customHeight="1">
      <c r="A25" s="22" t="s">
        <v>258</v>
      </c>
      <c r="B25" t="str">
        <f t="shared" si="1"/>
        <v>Bal_Xinv_AkPa</v>
      </c>
      <c r="C25" s="12" t="s">
        <v>22</v>
      </c>
      <c r="D25" s="24" t="s">
        <v>113</v>
      </c>
      <c r="E25" s="14">
        <f t="shared" si="0"/>
        <v>7810278</v>
      </c>
      <c r="G25" s="31"/>
    </row>
    <row r="26" spans="1:7" ht="15" customHeight="1">
      <c r="A26" s="22" t="s">
        <v>387</v>
      </c>
      <c r="B26" t="str">
        <f t="shared" si="1"/>
        <v>Bal_FinTot_AkPa</v>
      </c>
      <c r="C26" s="16" t="s">
        <v>23</v>
      </c>
      <c r="D26" s="17" t="s">
        <v>203</v>
      </c>
      <c r="E26" s="14">
        <f t="shared" si="0"/>
        <v>51222933</v>
      </c>
      <c r="G26" s="31"/>
    </row>
    <row r="27" spans="1:7" ht="15" customHeight="1">
      <c r="A27" s="22" t="s">
        <v>250</v>
      </c>
      <c r="B27" t="str">
        <f t="shared" si="1"/>
        <v>Bal_iakTot_AkPa</v>
      </c>
      <c r="C27" s="16" t="s">
        <v>24</v>
      </c>
      <c r="D27" s="17" t="s">
        <v>674</v>
      </c>
      <c r="E27" s="14">
        <f t="shared" si="0"/>
        <v>56071347</v>
      </c>
      <c r="G27" s="31"/>
    </row>
    <row r="28" spans="1:7" ht="15" customHeight="1">
      <c r="A28" s="22" t="s">
        <v>329</v>
      </c>
      <c r="B28" t="str">
        <f t="shared" si="1"/>
        <v>Bal_GfPh_AkPa</v>
      </c>
      <c r="C28" s="12" t="s">
        <v>25</v>
      </c>
      <c r="D28" s="24" t="s">
        <v>675</v>
      </c>
      <c r="E28" s="14">
        <f t="shared" si="0"/>
        <v>0</v>
      </c>
      <c r="G28" s="31"/>
    </row>
    <row r="29" spans="1:7" ht="15" customHeight="1">
      <c r="A29" s="22" t="s">
        <v>331</v>
      </c>
      <c r="B29" t="str">
        <f t="shared" si="1"/>
        <v>Bal_GfEh_AkPa</v>
      </c>
      <c r="C29" s="12" t="s">
        <v>26</v>
      </c>
      <c r="D29" s="24" t="s">
        <v>117</v>
      </c>
      <c r="E29" s="14">
        <f t="shared" si="0"/>
        <v>0</v>
      </c>
      <c r="G29" s="31"/>
    </row>
    <row r="30" spans="1:7" ht="15" customHeight="1">
      <c r="A30" s="22" t="s">
        <v>333</v>
      </c>
      <c r="B30" t="str">
        <f t="shared" si="1"/>
        <v>Bal_GfTot_AkPa</v>
      </c>
      <c r="C30" s="16" t="s">
        <v>27</v>
      </c>
      <c r="D30" s="17" t="s">
        <v>676</v>
      </c>
      <c r="E30" s="14">
        <f t="shared" si="0"/>
        <v>0</v>
      </c>
      <c r="G30" s="31"/>
    </row>
    <row r="31" spans="1:7" ht="15" customHeight="1">
      <c r="A31" s="22" t="s">
        <v>678</v>
      </c>
      <c r="B31" t="str">
        <f t="shared" si="1"/>
        <v>Bal_TM_AkPa</v>
      </c>
      <c r="C31" s="12" t="s">
        <v>28</v>
      </c>
      <c r="D31" s="24" t="s">
        <v>677</v>
      </c>
      <c r="E31" s="14">
        <f t="shared" si="0"/>
        <v>0</v>
      </c>
      <c r="G31" s="31"/>
    </row>
    <row r="32" spans="1:7" ht="15" customHeight="1">
      <c r="A32" s="22" t="s">
        <v>338</v>
      </c>
      <c r="B32" t="str">
        <f t="shared" si="1"/>
        <v>Bal_TTv_AkPa</v>
      </c>
      <c r="C32" s="12" t="s">
        <v>29</v>
      </c>
      <c r="D32" s="24" t="s">
        <v>121</v>
      </c>
      <c r="E32" s="14">
        <f t="shared" si="0"/>
        <v>577</v>
      </c>
      <c r="G32" s="31"/>
    </row>
    <row r="33" spans="1:7" ht="15" customHeight="1">
      <c r="A33" s="22" t="s">
        <v>339</v>
      </c>
      <c r="B33" t="str">
        <f t="shared" si="1"/>
        <v>Bal_TAv_AkPa</v>
      </c>
      <c r="C33" s="12" t="s">
        <v>30</v>
      </c>
      <c r="D33" s="24" t="s">
        <v>122</v>
      </c>
      <c r="E33" s="14">
        <f t="shared" si="0"/>
        <v>21658</v>
      </c>
      <c r="G33" s="31"/>
    </row>
    <row r="34" spans="1:7" ht="15" customHeight="1">
      <c r="A34" s="22" t="s">
        <v>679</v>
      </c>
      <c r="B34" t="str">
        <f t="shared" si="1"/>
        <v>Bal_TX_AkPa</v>
      </c>
      <c r="C34" s="12" t="s">
        <v>31</v>
      </c>
      <c r="D34" s="24" t="s">
        <v>123</v>
      </c>
      <c r="E34" s="14">
        <f t="shared" si="0"/>
        <v>277457</v>
      </c>
      <c r="G34" s="31"/>
    </row>
    <row r="35" spans="1:7" ht="15" customHeight="1">
      <c r="A35" s="22" t="s">
        <v>340</v>
      </c>
      <c r="B35" t="str">
        <f t="shared" si="1"/>
        <v>Bal_TTot_AkPa</v>
      </c>
      <c r="C35" s="16" t="s">
        <v>32</v>
      </c>
      <c r="D35" s="17" t="s">
        <v>680</v>
      </c>
      <c r="E35" s="14">
        <f t="shared" si="0"/>
        <v>299692</v>
      </c>
      <c r="G35" s="31"/>
    </row>
    <row r="36" spans="1:7" ht="15" customHeight="1">
      <c r="A36" s="22" t="s">
        <v>341</v>
      </c>
      <c r="B36" t="str">
        <f t="shared" si="1"/>
        <v>Bal_AkMB_AkPa</v>
      </c>
      <c r="C36" s="12" t="s">
        <v>33</v>
      </c>
      <c r="D36" s="24" t="s">
        <v>228</v>
      </c>
      <c r="E36" s="14">
        <f t="shared" si="0"/>
        <v>0</v>
      </c>
      <c r="G36" s="31"/>
    </row>
    <row r="37" spans="1:7" ht="15" customHeight="1">
      <c r="A37" s="22" t="s">
        <v>682</v>
      </c>
      <c r="B37" t="str">
        <f t="shared" si="1"/>
        <v>Bal_AuP_AkPa</v>
      </c>
      <c r="C37" s="12" t="s">
        <v>34</v>
      </c>
      <c r="D37" s="24" t="s">
        <v>681</v>
      </c>
      <c r="E37" s="14">
        <f t="shared" si="0"/>
        <v>896789</v>
      </c>
      <c r="G37" s="31"/>
    </row>
    <row r="38" spans="1:7" ht="15" customHeight="1">
      <c r="A38" s="22" t="s">
        <v>344</v>
      </c>
      <c r="B38" t="str">
        <f t="shared" si="1"/>
        <v>Bal_LBe_AkPa</v>
      </c>
      <c r="C38" s="12" t="s">
        <v>35</v>
      </c>
      <c r="D38" s="24" t="s">
        <v>125</v>
      </c>
      <c r="E38" s="14">
        <f t="shared" si="0"/>
        <v>397044</v>
      </c>
      <c r="G38" s="31"/>
    </row>
    <row r="39" spans="1:7" ht="15" customHeight="1">
      <c r="A39" s="22" t="s">
        <v>388</v>
      </c>
      <c r="B39" t="str">
        <f t="shared" si="1"/>
        <v>Bal_AkX_AkPa</v>
      </c>
      <c r="C39" s="12" t="s">
        <v>36</v>
      </c>
      <c r="D39" s="24" t="s">
        <v>113</v>
      </c>
      <c r="E39" s="14">
        <f t="shared" si="0"/>
        <v>38</v>
      </c>
      <c r="G39" s="31"/>
    </row>
    <row r="40" spans="1:7" ht="15" customHeight="1">
      <c r="A40" s="22" t="s">
        <v>389</v>
      </c>
      <c r="B40" t="str">
        <f t="shared" si="1"/>
        <v>Bal_AkXTot_AkPa</v>
      </c>
      <c r="C40" s="16" t="s">
        <v>37</v>
      </c>
      <c r="D40" s="17" t="s">
        <v>683</v>
      </c>
      <c r="E40" s="14">
        <f t="shared" si="0"/>
        <v>1293871</v>
      </c>
      <c r="G40" s="31"/>
    </row>
    <row r="41" spans="1:7" ht="15" customHeight="1">
      <c r="A41" s="22" t="s">
        <v>393</v>
      </c>
      <c r="B41" t="str">
        <f t="shared" si="1"/>
        <v>Bal_TrL_AkPa</v>
      </c>
      <c r="C41" s="12" t="s">
        <v>38</v>
      </c>
      <c r="D41" s="24" t="s">
        <v>127</v>
      </c>
      <c r="E41" s="14">
        <f t="shared" si="0"/>
        <v>214886</v>
      </c>
      <c r="G41" s="31"/>
    </row>
    <row r="42" spans="1:7" ht="15" customHeight="1">
      <c r="A42" s="22" t="s">
        <v>391</v>
      </c>
      <c r="B42" t="str">
        <f t="shared" si="1"/>
        <v>Bal_XPap_AkPa</v>
      </c>
      <c r="C42" s="12" t="s">
        <v>39</v>
      </c>
      <c r="D42" s="24" t="s">
        <v>128</v>
      </c>
      <c r="E42" s="14">
        <f t="shared" si="0"/>
        <v>116501</v>
      </c>
      <c r="G42" s="31"/>
    </row>
    <row r="43" spans="1:7" ht="15" customHeight="1">
      <c r="A43" s="22" t="s">
        <v>392</v>
      </c>
      <c r="B43" t="str">
        <f t="shared" si="1"/>
        <v>Bal_PapTot_AkPa</v>
      </c>
      <c r="C43" s="16" t="s">
        <v>40</v>
      </c>
      <c r="D43" s="17" t="s">
        <v>684</v>
      </c>
      <c r="E43" s="14">
        <f t="shared" si="0"/>
        <v>331387</v>
      </c>
      <c r="G43" s="31"/>
    </row>
    <row r="44" spans="1:7" ht="15" customHeight="1">
      <c r="A44" s="22" t="s">
        <v>260</v>
      </c>
      <c r="B44" t="str">
        <f t="shared" si="1"/>
        <v>Bal_AktTot_AkPa</v>
      </c>
      <c r="C44" s="16" t="s">
        <v>41</v>
      </c>
      <c r="D44" s="17" t="s">
        <v>685</v>
      </c>
      <c r="E44" s="14">
        <f t="shared" si="0"/>
        <v>57996297</v>
      </c>
      <c r="G44" s="31"/>
    </row>
    <row r="45" spans="1:7" ht="15" customHeight="1">
      <c r="A45" s="17"/>
      <c r="C45" s="16"/>
      <c r="D45" s="17"/>
      <c r="E45" s="17"/>
      <c r="G45" s="31"/>
    </row>
    <row r="46" spans="1:7" ht="15" customHeight="1">
      <c r="A46" s="17"/>
      <c r="C46" s="16"/>
      <c r="D46" s="17" t="s">
        <v>129</v>
      </c>
      <c r="E46" s="17"/>
      <c r="G46" s="31"/>
    </row>
    <row r="47" spans="1:7" ht="15" customHeight="1">
      <c r="A47" s="22" t="s">
        <v>400</v>
      </c>
      <c r="B47" t="str">
        <f t="shared" si="1"/>
        <v>Bal_OhL_AkPa</v>
      </c>
      <c r="C47" s="12" t="s">
        <v>42</v>
      </c>
      <c r="D47" s="24" t="s">
        <v>162</v>
      </c>
      <c r="E47" s="14">
        <f t="shared" ref="E47:E75" si="2">INDEX(Fpk,2,MATCH($B47,Fpk_var,0))</f>
        <v>0</v>
      </c>
      <c r="G47" s="31"/>
    </row>
    <row r="48" spans="1:7" ht="15" customHeight="1">
      <c r="A48" s="22" t="s">
        <v>687</v>
      </c>
      <c r="B48" t="str">
        <f t="shared" si="1"/>
        <v>Bal_Rsv_AkPa</v>
      </c>
      <c r="C48" s="12" t="s">
        <v>43</v>
      </c>
      <c r="D48" s="24" t="s">
        <v>686</v>
      </c>
      <c r="E48" s="14">
        <f t="shared" si="2"/>
        <v>1615815</v>
      </c>
      <c r="G48" s="31"/>
    </row>
    <row r="49" spans="1:7" ht="15" customHeight="1">
      <c r="A49" s="22" t="s">
        <v>270</v>
      </c>
      <c r="B49" t="str">
        <f t="shared" si="1"/>
        <v>Bal_OvUn_AkPa</v>
      </c>
      <c r="C49" s="12" t="s">
        <v>44</v>
      </c>
      <c r="D49" s="24" t="s">
        <v>169</v>
      </c>
      <c r="E49" s="14">
        <f t="shared" si="2"/>
        <v>8103349</v>
      </c>
      <c r="G49" s="31"/>
    </row>
    <row r="50" spans="1:7" ht="15" customHeight="1">
      <c r="A50" s="22" t="s">
        <v>689</v>
      </c>
      <c r="B50" t="str">
        <f t="shared" si="1"/>
        <v>Bal_UdSv_AkPa</v>
      </c>
      <c r="C50" s="12" t="s">
        <v>45</v>
      </c>
      <c r="D50" s="24" t="s">
        <v>688</v>
      </c>
      <c r="E50" s="14">
        <f t="shared" si="2"/>
        <v>850000</v>
      </c>
      <c r="G50" s="31"/>
    </row>
    <row r="51" spans="1:7" ht="15" customHeight="1">
      <c r="A51" s="22" t="s">
        <v>347</v>
      </c>
      <c r="B51" t="str">
        <f t="shared" si="1"/>
        <v>Bal_Mi_AkPa</v>
      </c>
      <c r="C51" s="12" t="s">
        <v>66</v>
      </c>
      <c r="D51" s="24" t="s">
        <v>229</v>
      </c>
      <c r="E51" s="14">
        <f t="shared" si="2"/>
        <v>0</v>
      </c>
      <c r="G51" s="31"/>
    </row>
    <row r="52" spans="1:7" ht="15" customHeight="1">
      <c r="A52" s="22" t="s">
        <v>348</v>
      </c>
      <c r="B52" t="str">
        <f t="shared" si="1"/>
        <v>Bal_EkTot_AkPa</v>
      </c>
      <c r="C52" s="16" t="s">
        <v>67</v>
      </c>
      <c r="D52" s="17" t="s">
        <v>690</v>
      </c>
      <c r="E52" s="14">
        <f t="shared" si="2"/>
        <v>10569164</v>
      </c>
      <c r="G52" s="31"/>
    </row>
    <row r="53" spans="1:7" ht="15" customHeight="1">
      <c r="A53" s="22" t="s">
        <v>349</v>
      </c>
      <c r="B53" t="str">
        <f t="shared" si="1"/>
        <v>Bal_AnLk_AkPa</v>
      </c>
      <c r="C53" s="12" t="s">
        <v>68</v>
      </c>
      <c r="D53" s="24" t="s">
        <v>691</v>
      </c>
      <c r="E53" s="14">
        <f t="shared" si="2"/>
        <v>2000</v>
      </c>
      <c r="G53" s="31"/>
    </row>
    <row r="54" spans="1:7" ht="15" customHeight="1">
      <c r="A54" s="22" t="s">
        <v>353</v>
      </c>
      <c r="B54" t="str">
        <f t="shared" si="1"/>
        <v>Bal_GY_AkPa</v>
      </c>
      <c r="C54" s="12" t="s">
        <v>69</v>
      </c>
      <c r="D54" s="24" t="s">
        <v>170</v>
      </c>
      <c r="E54" s="14">
        <f t="shared" si="2"/>
        <v>29642825</v>
      </c>
      <c r="G54" s="31"/>
    </row>
    <row r="55" spans="1:7" ht="15" customHeight="1">
      <c r="A55" s="22" t="s">
        <v>693</v>
      </c>
      <c r="B55" t="str">
        <f t="shared" si="1"/>
        <v>Bal_Bop_AkPa</v>
      </c>
      <c r="C55" s="12" t="s">
        <v>70</v>
      </c>
      <c r="D55" s="24" t="s">
        <v>692</v>
      </c>
      <c r="E55" s="14">
        <f t="shared" si="2"/>
        <v>0</v>
      </c>
      <c r="G55" s="31"/>
    </row>
    <row r="56" spans="1:7" ht="15" customHeight="1">
      <c r="A56" s="22" t="s">
        <v>695</v>
      </c>
      <c r="B56" t="str">
        <f t="shared" si="1"/>
        <v>Bal_PhTot_AkPa</v>
      </c>
      <c r="C56" s="16" t="s">
        <v>71</v>
      </c>
      <c r="D56" s="17" t="s">
        <v>694</v>
      </c>
      <c r="E56" s="14">
        <f t="shared" si="2"/>
        <v>29642825</v>
      </c>
      <c r="G56" s="31"/>
    </row>
    <row r="57" spans="1:7" ht="15" customHeight="1">
      <c r="A57" s="22" t="s">
        <v>697</v>
      </c>
      <c r="B57" t="str">
        <f t="shared" si="1"/>
        <v>Bal_Erh_AkPa</v>
      </c>
      <c r="C57" s="12" t="s">
        <v>72</v>
      </c>
      <c r="D57" s="24" t="s">
        <v>696</v>
      </c>
      <c r="E57" s="14">
        <f t="shared" si="2"/>
        <v>2727048</v>
      </c>
      <c r="G57" s="31"/>
    </row>
    <row r="58" spans="1:7" ht="15" customHeight="1">
      <c r="A58" s="22" t="s">
        <v>354</v>
      </c>
      <c r="B58" t="str">
        <f t="shared" si="1"/>
        <v>Bal_KoBp_AkPa</v>
      </c>
      <c r="C58" s="12" t="s">
        <v>73</v>
      </c>
      <c r="D58" s="24" t="s">
        <v>698</v>
      </c>
      <c r="E58" s="14">
        <f t="shared" si="2"/>
        <v>0</v>
      </c>
      <c r="G58" s="31"/>
    </row>
    <row r="59" spans="1:7" ht="15" customHeight="1">
      <c r="A59" s="22" t="s">
        <v>700</v>
      </c>
      <c r="B59" t="str">
        <f t="shared" si="1"/>
        <v>Bal_PmHTot_AkPa</v>
      </c>
      <c r="C59" s="16" t="s">
        <v>74</v>
      </c>
      <c r="D59" s="17" t="s">
        <v>699</v>
      </c>
      <c r="E59" s="14">
        <f t="shared" si="2"/>
        <v>32369873</v>
      </c>
      <c r="G59" s="31"/>
    </row>
    <row r="60" spans="1:7" ht="15" customHeight="1">
      <c r="A60" s="22" t="s">
        <v>701</v>
      </c>
      <c r="B60" t="str">
        <f t="shared" si="1"/>
        <v>Bal_UPas_AkPa</v>
      </c>
      <c r="C60" s="12" t="s">
        <v>75</v>
      </c>
      <c r="D60" s="24" t="s">
        <v>681</v>
      </c>
      <c r="E60" s="14">
        <f t="shared" si="2"/>
        <v>0</v>
      </c>
      <c r="G60" s="31"/>
    </row>
    <row r="61" spans="1:7" ht="15" customHeight="1">
      <c r="A61" s="22" t="s">
        <v>364</v>
      </c>
      <c r="B61" t="str">
        <f t="shared" si="1"/>
        <v>Bal_PLF_AkPa</v>
      </c>
      <c r="C61" s="12" t="s">
        <v>76</v>
      </c>
      <c r="D61" s="24" t="s">
        <v>172</v>
      </c>
      <c r="E61" s="14">
        <f t="shared" si="2"/>
        <v>0</v>
      </c>
      <c r="G61" s="31"/>
    </row>
    <row r="62" spans="1:7" ht="15" customHeight="1">
      <c r="A62" s="22" t="s">
        <v>366</v>
      </c>
      <c r="B62" t="str">
        <f t="shared" si="1"/>
        <v>Bal_XHen_AkPa</v>
      </c>
      <c r="C62" s="12" t="s">
        <v>77</v>
      </c>
      <c r="D62" s="24" t="s">
        <v>174</v>
      </c>
      <c r="E62" s="14">
        <f t="shared" si="2"/>
        <v>0</v>
      </c>
      <c r="G62" s="31"/>
    </row>
    <row r="63" spans="1:7" ht="15" customHeight="1">
      <c r="A63" s="22" t="s">
        <v>367</v>
      </c>
      <c r="B63" t="str">
        <f t="shared" si="1"/>
        <v>Bal_HFTot_AkPa</v>
      </c>
      <c r="C63" s="16" t="s">
        <v>78</v>
      </c>
      <c r="D63" s="17" t="s">
        <v>702</v>
      </c>
      <c r="E63" s="14">
        <f t="shared" si="2"/>
        <v>0</v>
      </c>
      <c r="G63" s="31"/>
    </row>
    <row r="64" spans="1:7" ht="15" customHeight="1">
      <c r="A64" s="22" t="s">
        <v>380</v>
      </c>
      <c r="B64" t="str">
        <f t="shared" si="1"/>
        <v>Bal_Gfdep_AkPa</v>
      </c>
      <c r="C64" s="12" t="s">
        <v>79</v>
      </c>
      <c r="D64" s="24" t="s">
        <v>114</v>
      </c>
      <c r="E64" s="14">
        <f t="shared" si="2"/>
        <v>0</v>
      </c>
      <c r="G64" s="31"/>
    </row>
    <row r="65" spans="1:7" ht="15" customHeight="1">
      <c r="A65" s="22" t="s">
        <v>704</v>
      </c>
      <c r="B65" t="str">
        <f t="shared" si="1"/>
        <v>Bal_GPkv_AkPa</v>
      </c>
      <c r="C65" s="12" t="s">
        <v>80</v>
      </c>
      <c r="D65" s="24" t="s">
        <v>703</v>
      </c>
      <c r="E65" s="14">
        <f t="shared" si="2"/>
        <v>3542</v>
      </c>
      <c r="G65" s="31"/>
    </row>
    <row r="66" spans="1:7" ht="15" customHeight="1">
      <c r="A66" s="22" t="s">
        <v>402</v>
      </c>
      <c r="B66" t="str">
        <f t="shared" si="1"/>
        <v>Bal_OgL_AkPa</v>
      </c>
      <c r="C66" s="12" t="s">
        <v>81</v>
      </c>
      <c r="D66" s="24" t="s">
        <v>177</v>
      </c>
      <c r="E66" s="14">
        <f t="shared" si="2"/>
        <v>0</v>
      </c>
      <c r="G66" s="31"/>
    </row>
    <row r="67" spans="1:7" ht="15" customHeight="1">
      <c r="A67" s="22" t="s">
        <v>274</v>
      </c>
      <c r="B67" t="str">
        <f t="shared" si="1"/>
        <v>Bal_KonG_AkPa</v>
      </c>
      <c r="C67" s="12" t="s">
        <v>82</v>
      </c>
      <c r="D67" s="24" t="s">
        <v>178</v>
      </c>
      <c r="E67" s="14">
        <f t="shared" si="2"/>
        <v>0</v>
      </c>
      <c r="G67" s="31"/>
    </row>
    <row r="68" spans="1:7" ht="15" customHeight="1">
      <c r="A68" s="22" t="s">
        <v>368</v>
      </c>
      <c r="B68" t="str">
        <f t="shared" si="1"/>
        <v>Bal_UdG_AkPa</v>
      </c>
      <c r="C68" s="12" t="s">
        <v>83</v>
      </c>
      <c r="D68" s="24" t="s">
        <v>186</v>
      </c>
      <c r="E68" s="14">
        <f t="shared" si="2"/>
        <v>0</v>
      </c>
      <c r="G68" s="31"/>
    </row>
    <row r="69" spans="1:7" ht="15" customHeight="1">
      <c r="A69" s="22" t="s">
        <v>275</v>
      </c>
      <c r="B69" t="str">
        <f t="shared" si="1"/>
        <v>Bal_GKre_AkPa</v>
      </c>
      <c r="C69" s="12" t="s">
        <v>84</v>
      </c>
      <c r="D69" s="24" t="s">
        <v>179</v>
      </c>
      <c r="E69" s="14">
        <f t="shared" si="2"/>
        <v>14367429</v>
      </c>
      <c r="G69" s="31"/>
    </row>
    <row r="70" spans="1:7" ht="15" customHeight="1">
      <c r="A70" s="22" t="s">
        <v>369</v>
      </c>
      <c r="B70" t="str">
        <f t="shared" si="1"/>
        <v>Bal_GTv_AkPa</v>
      </c>
      <c r="C70" s="12" t="s">
        <v>130</v>
      </c>
      <c r="D70" s="24" t="s">
        <v>180</v>
      </c>
      <c r="E70" s="14">
        <f t="shared" si="2"/>
        <v>3144</v>
      </c>
      <c r="G70" s="31"/>
    </row>
    <row r="71" spans="1:7" ht="15" customHeight="1">
      <c r="A71" s="22" t="s">
        <v>370</v>
      </c>
      <c r="B71" t="str">
        <f t="shared" si="1"/>
        <v>Bal_GAv_AkPa</v>
      </c>
      <c r="C71" s="12" t="s">
        <v>131</v>
      </c>
      <c r="D71" s="24" t="s">
        <v>181</v>
      </c>
      <c r="E71" s="14">
        <f t="shared" si="2"/>
        <v>0</v>
      </c>
      <c r="G71" s="31"/>
    </row>
    <row r="72" spans="1:7" ht="15" customHeight="1">
      <c r="A72" s="22" t="s">
        <v>372</v>
      </c>
      <c r="B72" t="str">
        <f t="shared" si="1"/>
        <v>Bal_XG_AkPa</v>
      </c>
      <c r="C72" s="12" t="s">
        <v>132</v>
      </c>
      <c r="D72" s="24" t="s">
        <v>184</v>
      </c>
      <c r="E72" s="14">
        <f t="shared" si="2"/>
        <v>675170</v>
      </c>
      <c r="G72" s="31"/>
    </row>
    <row r="73" spans="1:7" ht="15" customHeight="1">
      <c r="A73" s="22" t="s">
        <v>277</v>
      </c>
      <c r="B73" t="str">
        <f t="shared" ref="B73:B75" si="3">"Bal_"&amp;A73&amp;"_"&amp;$B$7</f>
        <v>Bal_GTot_AkPa</v>
      </c>
      <c r="C73" s="16" t="s">
        <v>133</v>
      </c>
      <c r="D73" s="17" t="s">
        <v>705</v>
      </c>
      <c r="E73" s="14">
        <f t="shared" si="2"/>
        <v>15049285</v>
      </c>
      <c r="G73" s="31"/>
    </row>
    <row r="74" spans="1:7" ht="15" customHeight="1">
      <c r="A74" s="22" t="s">
        <v>373</v>
      </c>
      <c r="B74" t="str">
        <f t="shared" si="3"/>
        <v>Bal_Pap_AkPa</v>
      </c>
      <c r="C74" s="12" t="s">
        <v>134</v>
      </c>
      <c r="D74" s="24" t="s">
        <v>185</v>
      </c>
      <c r="E74" s="14">
        <f t="shared" si="2"/>
        <v>5975</v>
      </c>
      <c r="G74" s="31"/>
    </row>
    <row r="75" spans="1:7" ht="15" customHeight="1">
      <c r="A75" s="22" t="s">
        <v>374</v>
      </c>
      <c r="B75" t="str">
        <f t="shared" si="3"/>
        <v>Bal_PasTot_AkPa</v>
      </c>
      <c r="C75" s="16" t="s">
        <v>135</v>
      </c>
      <c r="D75" s="17" t="s">
        <v>706</v>
      </c>
      <c r="E75" s="14">
        <f t="shared" si="2"/>
        <v>57996297</v>
      </c>
      <c r="G75" s="31"/>
    </row>
    <row r="77" spans="1:7">
      <c r="D77" s="23"/>
    </row>
  </sheetData>
  <sheetProtection algorithmName="SHA-512" hashValue="Z5cLivr1VvVvN6v8Q8caNIfUWErOejGHgptkujSLcVeyKOR7zG3i81vJwmPQItL8vLIo0V3LiTbn+KYpnvPJjg==" saltValue="Bwv5opM2xndCAveyzyk0oQ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1400-000000000000}"/>
  </hyperlinks>
  <pageMargins left="0.70866141732283472" right="0.70866141732283472" top="0.74803149606299213" bottom="0.74803149606299213" header="0.31496062992125984" footer="0.31496062992125984"/>
  <pageSetup paperSize="9" scale="84" fitToHeight="0" orientation="portrait"/>
  <headerFooter scaleWithDoc="0" alignWithMargins="0">
    <oddHeader>&amp;C&amp;G</oddHead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22">
    <tabColor theme="2"/>
  </sheetPr>
  <dimension ref="A1:E25"/>
  <sheetViews>
    <sheetView showGridLines="0" topLeftCell="C1" zoomScaleNormal="100" workbookViewId="0">
      <selection sqref="A1:B1048576"/>
    </sheetView>
  </sheetViews>
  <sheetFormatPr defaultColWidth="11.42578125" defaultRowHeight="15"/>
  <cols>
    <col min="1" max="1" width="6.140625" hidden="1" customWidth="1"/>
    <col min="2" max="2" width="16.42578125" hidden="1" customWidth="1"/>
    <col min="3" max="3" width="5" customWidth="1"/>
    <col min="4" max="4" width="70" customWidth="1"/>
    <col min="5" max="5" width="12.140625" customWidth="1"/>
    <col min="6" max="6" width="9.140625" customWidth="1"/>
  </cols>
  <sheetData>
    <row r="1" spans="1:5">
      <c r="C1" s="58" t="s">
        <v>406</v>
      </c>
      <c r="D1" s="58"/>
    </row>
    <row r="4" spans="1:5" ht="29.25" customHeight="1">
      <c r="C4" s="67" t="s">
        <v>787</v>
      </c>
      <c r="D4" s="68"/>
      <c r="E4" s="68"/>
    </row>
    <row r="5" spans="1:5" ht="15" customHeight="1">
      <c r="C5" s="57" t="s">
        <v>187</v>
      </c>
      <c r="D5" s="57"/>
      <c r="E5" s="57"/>
    </row>
    <row r="6" spans="1:5" ht="26.25" customHeight="1">
      <c r="C6" s="12"/>
      <c r="D6" s="17"/>
      <c r="E6" s="15" t="s">
        <v>473</v>
      </c>
    </row>
    <row r="7" spans="1:5" ht="15" customHeight="1">
      <c r="B7" s="19" t="s">
        <v>566</v>
      </c>
      <c r="C7" s="12"/>
      <c r="D7" s="17" t="s">
        <v>537</v>
      </c>
      <c r="E7" s="15"/>
    </row>
    <row r="8" spans="1:5" ht="15" customHeight="1">
      <c r="A8" s="22" t="s">
        <v>740</v>
      </c>
      <c r="B8" t="str">
        <f>"PRU_"&amp;A8&amp;"_"&amp;$B$7</f>
        <v>PRU_Htb_PeRe</v>
      </c>
      <c r="C8" s="12" t="s">
        <v>5</v>
      </c>
      <c r="D8" s="24" t="s">
        <v>739</v>
      </c>
      <c r="E8" s="14" t="str">
        <f>INDEX(Fpk,2,MATCH($B8,Fpk_var,0))</f>
        <v>36</v>
      </c>
    </row>
    <row r="9" spans="1:5" ht="15" customHeight="1">
      <c r="A9" s="15"/>
      <c r="C9" s="12"/>
      <c r="D9" s="17" t="s">
        <v>540</v>
      </c>
      <c r="E9" s="15"/>
    </row>
    <row r="10" spans="1:5" ht="15" customHeight="1">
      <c r="A10" s="22" t="s">
        <v>542</v>
      </c>
      <c r="B10" t="str">
        <f t="shared" ref="B10:B23" si="0">"PRU_"&amp;A10&amp;"_"&amp;$B$7</f>
        <v>PRU_Lon_PeRe</v>
      </c>
      <c r="C10" s="12" t="s">
        <v>6</v>
      </c>
      <c r="D10" s="24" t="s">
        <v>541</v>
      </c>
      <c r="E10" s="14">
        <f>INDEX(Fpk,2,MATCH($B10,Fpk_var,0))</f>
        <v>9392</v>
      </c>
    </row>
    <row r="11" spans="1:5" ht="15" customHeight="1">
      <c r="A11" s="22" t="s">
        <v>544</v>
      </c>
      <c r="B11" t="str">
        <f t="shared" si="0"/>
        <v>PRU_Pen_PeRe</v>
      </c>
      <c r="C11" s="12" t="s">
        <v>7</v>
      </c>
      <c r="D11" s="24" t="s">
        <v>543</v>
      </c>
      <c r="E11" s="14">
        <f>INDEX(Fpk,2,MATCH($B11,Fpk_var,0))</f>
        <v>767</v>
      </c>
    </row>
    <row r="12" spans="1:5" ht="15" customHeight="1">
      <c r="A12" s="22" t="s">
        <v>741</v>
      </c>
      <c r="B12" t="str">
        <f t="shared" si="0"/>
        <v>PRU_USS_PeRe</v>
      </c>
      <c r="C12" s="12" t="s">
        <v>8</v>
      </c>
      <c r="D12" s="24" t="s">
        <v>545</v>
      </c>
      <c r="E12" s="14">
        <f>INDEX(Fpk,2,MATCH($B12,Fpk_var,0))</f>
        <v>238</v>
      </c>
    </row>
    <row r="13" spans="1:5" ht="15" customHeight="1">
      <c r="A13" s="22" t="s">
        <v>548</v>
      </c>
      <c r="B13" t="str">
        <f t="shared" si="0"/>
        <v>PRU_Afg_PeRe</v>
      </c>
      <c r="C13" s="12" t="s">
        <v>9</v>
      </c>
      <c r="D13" s="24" t="s">
        <v>547</v>
      </c>
      <c r="E13" s="14">
        <f>INDEX(Fpk,2,MATCH($B13,Fpk_var,0))</f>
        <v>1245</v>
      </c>
    </row>
    <row r="14" spans="1:5" ht="15" customHeight="1">
      <c r="A14" s="22" t="s">
        <v>550</v>
      </c>
      <c r="B14" t="str">
        <f t="shared" si="0"/>
        <v>PRU_PuTot_PeRe</v>
      </c>
      <c r="C14" s="16" t="s">
        <v>10</v>
      </c>
      <c r="D14" s="17" t="s">
        <v>549</v>
      </c>
      <c r="E14" s="14">
        <f>INDEX(Fpk,2,MATCH($B14,Fpk_var,0))</f>
        <v>11641</v>
      </c>
    </row>
    <row r="15" spans="1:5" ht="15" customHeight="1">
      <c r="A15" s="15"/>
      <c r="C15" s="12"/>
      <c r="D15" s="17" t="s">
        <v>551</v>
      </c>
      <c r="E15" s="15"/>
    </row>
    <row r="16" spans="1:5" ht="15" customHeight="1">
      <c r="A16" s="22" t="s">
        <v>553</v>
      </c>
      <c r="B16" t="str">
        <f t="shared" si="0"/>
        <v>PRU_Rep_PeRe</v>
      </c>
      <c r="C16" s="12" t="s">
        <v>11</v>
      </c>
      <c r="D16" s="24" t="s">
        <v>552</v>
      </c>
      <c r="E16" s="14">
        <f>INDEX(Fpk,2,MATCH($B16,Fpk_var,0))</f>
        <v>0</v>
      </c>
    </row>
    <row r="17" spans="1:5" ht="15" customHeight="1">
      <c r="A17" s="22" t="s">
        <v>742</v>
      </c>
      <c r="B17" t="str">
        <f t="shared" si="0"/>
        <v>PRU_Best_PeRe</v>
      </c>
      <c r="C17" s="12" t="s">
        <v>12</v>
      </c>
      <c r="D17" s="24" t="s">
        <v>554</v>
      </c>
      <c r="E17" s="14">
        <f>INDEX(Fpk,2,MATCH($B17,Fpk_var,0))</f>
        <v>2316</v>
      </c>
    </row>
    <row r="18" spans="1:5" ht="15" customHeight="1">
      <c r="A18" s="22" t="s">
        <v>557</v>
      </c>
      <c r="B18" t="str">
        <f t="shared" si="0"/>
        <v>PRU_Dir_PeRe</v>
      </c>
      <c r="C18" s="12" t="s">
        <v>13</v>
      </c>
      <c r="D18" s="24" t="s">
        <v>556</v>
      </c>
      <c r="E18" s="14">
        <f>INDEX(Fpk,2,MATCH($B18,Fpk_var,0))</f>
        <v>9828</v>
      </c>
    </row>
    <row r="19" spans="1:5" ht="15" customHeight="1">
      <c r="A19" s="15"/>
      <c r="C19" s="12"/>
      <c r="D19" s="17" t="s">
        <v>558</v>
      </c>
      <c r="E19" s="15"/>
    </row>
    <row r="20" spans="1:5" ht="15" customHeight="1">
      <c r="A20" s="22" t="s">
        <v>743</v>
      </c>
      <c r="B20" t="str">
        <f t="shared" si="0"/>
        <v>PRU_TBest_PeRe</v>
      </c>
      <c r="C20" s="12" t="s">
        <v>14</v>
      </c>
      <c r="D20" s="24" t="s">
        <v>559</v>
      </c>
      <c r="E20" s="14">
        <f>INDEX(Fpk,2,MATCH($B20,Fpk_var,0))</f>
        <v>0</v>
      </c>
    </row>
    <row r="21" spans="1:5" ht="15" customHeight="1">
      <c r="A21" s="15"/>
      <c r="C21" s="12"/>
      <c r="D21" s="24"/>
      <c r="E21" s="15"/>
    </row>
    <row r="22" spans="1:5" ht="15" customHeight="1">
      <c r="A22" s="15"/>
      <c r="C22" s="12"/>
      <c r="D22" s="17" t="s">
        <v>561</v>
      </c>
      <c r="E22" s="15"/>
    </row>
    <row r="23" spans="1:5" ht="28.5" customHeight="1">
      <c r="A23" s="22" t="s">
        <v>563</v>
      </c>
      <c r="B23" t="str">
        <f t="shared" si="0"/>
        <v>PRU_RhTot_PeRe</v>
      </c>
      <c r="C23" s="16" t="s">
        <v>21</v>
      </c>
      <c r="D23" s="17" t="s">
        <v>786</v>
      </c>
      <c r="E23" s="14">
        <f>INDEX(Fpk,2,MATCH($B23,Fpk_var,0))</f>
        <v>2601</v>
      </c>
    </row>
    <row r="25" spans="1:5">
      <c r="D25" s="23"/>
    </row>
  </sheetData>
  <sheetProtection algorithmName="SHA-512" hashValue="XQlQD49YUXcmej6pbO81wn4sMOC7Y1z+Vvqe1cvSimSzpuLVZBDcQjhJ+oy9zSozCvlBWLGf77/E6TKH3nNuEA==" saltValue="ZsfcKpa0a+BKI3E+8tm+j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1500-000000000000}"/>
  </hyperlinks>
  <pageMargins left="0.70866141732283472" right="0.70866141732283472" top="0.74803149606299213" bottom="0.74803149606299213" header="0.31496062992125984" footer="0.31496062992125984"/>
  <pageSetup paperSize="9" orientation="portrait"/>
  <headerFooter scaleWithDoc="0" alignWithMargins="0">
    <oddHeader>&amp;C&amp;G</oddHead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23">
    <tabColor theme="2"/>
  </sheetPr>
  <dimension ref="A1:L29"/>
  <sheetViews>
    <sheetView showGridLines="0" topLeftCell="B1" zoomScaleNormal="100" workbookViewId="0">
      <selection activeCell="D25" sqref="D25"/>
    </sheetView>
  </sheetViews>
  <sheetFormatPr defaultColWidth="11.42578125" defaultRowHeight="15"/>
  <cols>
    <col min="1" max="1" width="11.7109375" hidden="1" customWidth="1"/>
    <col min="2" max="2" width="5.140625" customWidth="1"/>
    <col min="3" max="3" width="50.42578125" customWidth="1"/>
    <col min="4" max="6" width="23.5703125" customWidth="1"/>
    <col min="7" max="7" width="6.42578125" customWidth="1"/>
    <col min="8" max="8" width="9" customWidth="1"/>
  </cols>
  <sheetData>
    <row r="1" spans="1:12">
      <c r="B1" s="58" t="s">
        <v>406</v>
      </c>
      <c r="C1" s="58"/>
    </row>
    <row r="4" spans="1:12" ht="30" customHeight="1">
      <c r="B4" s="70" t="s">
        <v>788</v>
      </c>
      <c r="C4" s="71"/>
      <c r="D4" s="71"/>
      <c r="E4" s="71"/>
      <c r="F4" s="71"/>
    </row>
    <row r="5" spans="1:12" ht="15" customHeight="1">
      <c r="B5" s="57" t="s">
        <v>567</v>
      </c>
      <c r="C5" s="57"/>
      <c r="D5" s="57"/>
      <c r="E5" s="57"/>
      <c r="F5" s="57"/>
    </row>
    <row r="6" spans="1:12" ht="37.5" customHeight="1">
      <c r="A6" s="23" t="s">
        <v>245</v>
      </c>
      <c r="B6" s="12"/>
      <c r="C6" s="17"/>
      <c r="D6" s="15" t="s">
        <v>744</v>
      </c>
      <c r="E6" s="15" t="s">
        <v>745</v>
      </c>
      <c r="F6" s="15" t="s">
        <v>746</v>
      </c>
    </row>
    <row r="7" spans="1:12" ht="16.5" customHeight="1">
      <c r="A7" s="19" t="s">
        <v>751</v>
      </c>
      <c r="B7" s="12" t="s">
        <v>5</v>
      </c>
      <c r="C7" s="24" t="s">
        <v>747</v>
      </c>
      <c r="D7" s="14">
        <f t="shared" ref="D7:F25" si="0">INDEX(Fpk,2,MATCH("SAA_"&amp;D$29&amp;"_"&amp;$A7,Fpk_var,0))</f>
        <v>2394293</v>
      </c>
      <c r="E7" s="14">
        <f t="shared" si="0"/>
        <v>2224416</v>
      </c>
      <c r="F7" s="14">
        <f t="shared" si="0"/>
        <v>67682</v>
      </c>
      <c r="J7" s="31"/>
      <c r="K7" s="31"/>
      <c r="L7" s="31"/>
    </row>
    <row r="8" spans="1:12">
      <c r="A8" s="19" t="s">
        <v>753</v>
      </c>
      <c r="B8" s="12" t="s">
        <v>6</v>
      </c>
      <c r="C8" s="24" t="s">
        <v>752</v>
      </c>
      <c r="D8" s="14">
        <f t="shared" si="0"/>
        <v>2351871</v>
      </c>
      <c r="E8" s="14">
        <f t="shared" si="0"/>
        <v>2232751</v>
      </c>
      <c r="F8" s="14">
        <f t="shared" si="0"/>
        <v>75748</v>
      </c>
      <c r="J8" s="31"/>
      <c r="K8" s="31"/>
      <c r="L8" s="31"/>
    </row>
    <row r="9" spans="1:12">
      <c r="A9" s="19" t="s">
        <v>755</v>
      </c>
      <c r="B9" s="16" t="s">
        <v>7</v>
      </c>
      <c r="C9" s="17" t="s">
        <v>754</v>
      </c>
      <c r="D9" s="14">
        <f t="shared" si="0"/>
        <v>4746165</v>
      </c>
      <c r="E9" s="14">
        <f t="shared" si="0"/>
        <v>4457167</v>
      </c>
      <c r="F9" s="14">
        <f t="shared" si="0"/>
        <v>143430</v>
      </c>
      <c r="J9" s="31"/>
      <c r="K9" s="31"/>
      <c r="L9" s="31"/>
    </row>
    <row r="10" spans="1:12">
      <c r="A10" s="19" t="s">
        <v>757</v>
      </c>
      <c r="B10" s="12" t="s">
        <v>8</v>
      </c>
      <c r="C10" s="24" t="s">
        <v>756</v>
      </c>
      <c r="D10" s="14">
        <f t="shared" si="0"/>
        <v>0</v>
      </c>
      <c r="E10" s="14">
        <f t="shared" si="0"/>
        <v>0</v>
      </c>
      <c r="F10" s="14">
        <f t="shared" si="0"/>
        <v>0</v>
      </c>
      <c r="J10" s="31"/>
      <c r="K10" s="31"/>
      <c r="L10" s="31"/>
    </row>
    <row r="11" spans="1:12">
      <c r="A11" s="19" t="s">
        <v>759</v>
      </c>
      <c r="B11" s="12" t="s">
        <v>9</v>
      </c>
      <c r="C11" s="24" t="s">
        <v>758</v>
      </c>
      <c r="D11" s="14">
        <f t="shared" si="0"/>
        <v>82567</v>
      </c>
      <c r="E11" s="14">
        <f t="shared" si="0"/>
        <v>84432</v>
      </c>
      <c r="F11" s="14">
        <f t="shared" si="0"/>
        <v>-2000</v>
      </c>
      <c r="J11" s="31"/>
      <c r="K11" s="31"/>
      <c r="L11" s="31"/>
    </row>
    <row r="12" spans="1:12">
      <c r="A12" s="19" t="s">
        <v>761</v>
      </c>
      <c r="B12" s="12" t="s">
        <v>10</v>
      </c>
      <c r="C12" s="24" t="s">
        <v>760</v>
      </c>
      <c r="D12" s="14">
        <f t="shared" si="0"/>
        <v>14691</v>
      </c>
      <c r="E12" s="14">
        <f t="shared" si="0"/>
        <v>13783</v>
      </c>
      <c r="F12" s="14">
        <f t="shared" si="0"/>
        <v>1629</v>
      </c>
      <c r="J12" s="31"/>
      <c r="K12" s="31"/>
      <c r="L12" s="31"/>
    </row>
    <row r="13" spans="1:12">
      <c r="A13" s="19" t="s">
        <v>763</v>
      </c>
      <c r="B13" s="12" t="s">
        <v>11</v>
      </c>
      <c r="C13" s="24" t="s">
        <v>762</v>
      </c>
      <c r="D13" s="14">
        <f t="shared" si="0"/>
        <v>1329276</v>
      </c>
      <c r="E13" s="14">
        <f t="shared" si="0"/>
        <v>1228409</v>
      </c>
      <c r="F13" s="14">
        <f t="shared" si="0"/>
        <v>-216201</v>
      </c>
      <c r="J13" s="31"/>
      <c r="K13" s="31"/>
      <c r="L13" s="31"/>
    </row>
    <row r="14" spans="1:12">
      <c r="A14" s="19" t="s">
        <v>765</v>
      </c>
      <c r="B14" s="12" t="s">
        <v>12</v>
      </c>
      <c r="C14" s="24" t="s">
        <v>764</v>
      </c>
      <c r="D14" s="14">
        <f t="shared" si="0"/>
        <v>1786612</v>
      </c>
      <c r="E14" s="14">
        <f t="shared" si="0"/>
        <v>1944325</v>
      </c>
      <c r="F14" s="14">
        <f t="shared" si="0"/>
        <v>38456</v>
      </c>
      <c r="J14" s="31"/>
      <c r="K14" s="31"/>
      <c r="L14" s="31"/>
    </row>
    <row r="15" spans="1:12">
      <c r="A15" s="19" t="s">
        <v>767</v>
      </c>
      <c r="B15" s="16" t="s">
        <v>13</v>
      </c>
      <c r="C15" s="17" t="s">
        <v>766</v>
      </c>
      <c r="D15" s="14">
        <f t="shared" si="0"/>
        <v>3213146</v>
      </c>
      <c r="E15" s="14">
        <f t="shared" si="0"/>
        <v>3270950</v>
      </c>
      <c r="F15" s="14">
        <f t="shared" si="0"/>
        <v>-178118</v>
      </c>
      <c r="J15" s="31"/>
      <c r="K15" s="31"/>
      <c r="L15" s="31"/>
    </row>
    <row r="16" spans="1:12">
      <c r="A16" s="19" t="s">
        <v>769</v>
      </c>
      <c r="B16" s="12" t="s">
        <v>14</v>
      </c>
      <c r="C16" s="24" t="s">
        <v>768</v>
      </c>
      <c r="D16" s="14">
        <f t="shared" si="0"/>
        <v>5706959</v>
      </c>
      <c r="E16" s="14">
        <f t="shared" si="0"/>
        <v>4922699</v>
      </c>
      <c r="F16" s="14">
        <f t="shared" si="0"/>
        <v>-646141</v>
      </c>
      <c r="J16" s="31"/>
      <c r="K16" s="31"/>
      <c r="L16" s="31"/>
    </row>
    <row r="17" spans="1:12">
      <c r="A17" s="19" t="s">
        <v>771</v>
      </c>
      <c r="B17" s="12" t="s">
        <v>15</v>
      </c>
      <c r="C17" s="24" t="s">
        <v>770</v>
      </c>
      <c r="D17" s="14">
        <f t="shared" si="0"/>
        <v>15831264</v>
      </c>
      <c r="E17" s="14">
        <f t="shared" si="0"/>
        <v>19773190</v>
      </c>
      <c r="F17" s="14">
        <f t="shared" si="0"/>
        <v>2859721</v>
      </c>
      <c r="J17" s="31"/>
      <c r="K17" s="31"/>
      <c r="L17" s="31"/>
    </row>
    <row r="18" spans="1:12">
      <c r="A18" s="19" t="s">
        <v>772</v>
      </c>
      <c r="B18" s="12" t="s">
        <v>16</v>
      </c>
      <c r="C18" s="24" t="s">
        <v>581</v>
      </c>
      <c r="D18" s="14">
        <f t="shared" si="0"/>
        <v>4857693</v>
      </c>
      <c r="E18" s="14">
        <f t="shared" si="0"/>
        <v>3979572</v>
      </c>
      <c r="F18" s="14">
        <f t="shared" si="0"/>
        <v>-780181</v>
      </c>
      <c r="J18" s="31"/>
      <c r="K18" s="31"/>
      <c r="L18" s="31"/>
    </row>
    <row r="19" spans="1:12">
      <c r="A19" s="19" t="s">
        <v>774</v>
      </c>
      <c r="B19" s="12" t="s">
        <v>17</v>
      </c>
      <c r="C19" s="24" t="s">
        <v>773</v>
      </c>
      <c r="D19" s="14">
        <f t="shared" si="0"/>
        <v>256038</v>
      </c>
      <c r="E19" s="14">
        <f t="shared" si="0"/>
        <v>594747</v>
      </c>
      <c r="F19" s="14">
        <f t="shared" si="0"/>
        <v>298812</v>
      </c>
      <c r="J19" s="31"/>
      <c r="K19" s="31"/>
      <c r="L19" s="31"/>
    </row>
    <row r="20" spans="1:12" ht="25.5" customHeight="1">
      <c r="A20" s="19" t="s">
        <v>776</v>
      </c>
      <c r="B20" s="12" t="s">
        <v>18</v>
      </c>
      <c r="C20" s="24" t="s">
        <v>775</v>
      </c>
      <c r="D20" s="14">
        <f t="shared" si="0"/>
        <v>5245161</v>
      </c>
      <c r="E20" s="14">
        <f t="shared" si="0"/>
        <v>4784403</v>
      </c>
      <c r="F20" s="14">
        <f t="shared" si="0"/>
        <v>-650972</v>
      </c>
      <c r="J20" s="31"/>
      <c r="K20" s="31"/>
      <c r="L20" s="31"/>
    </row>
    <row r="21" spans="1:12">
      <c r="A21" s="19" t="s">
        <v>778</v>
      </c>
      <c r="B21" s="12" t="s">
        <v>19</v>
      </c>
      <c r="C21" s="24" t="s">
        <v>777</v>
      </c>
      <c r="D21" s="14">
        <f t="shared" si="0"/>
        <v>7366805</v>
      </c>
      <c r="E21" s="14">
        <f t="shared" si="0"/>
        <v>6647025</v>
      </c>
      <c r="F21" s="14">
        <f t="shared" si="0"/>
        <v>-911556</v>
      </c>
      <c r="J21" s="31"/>
      <c r="K21" s="31"/>
      <c r="L21" s="31"/>
    </row>
    <row r="22" spans="1:12" ht="15" customHeight="1">
      <c r="A22" s="19" t="s">
        <v>780</v>
      </c>
      <c r="B22" s="16" t="s">
        <v>20</v>
      </c>
      <c r="C22" s="17" t="s">
        <v>779</v>
      </c>
      <c r="D22" s="14">
        <f t="shared" si="0"/>
        <v>39263920</v>
      </c>
      <c r="E22" s="14">
        <f t="shared" si="0"/>
        <v>40701636</v>
      </c>
      <c r="F22" s="14">
        <f t="shared" si="0"/>
        <v>169684</v>
      </c>
      <c r="J22" s="31"/>
      <c r="K22" s="31"/>
      <c r="L22" s="31"/>
    </row>
    <row r="23" spans="1:12">
      <c r="A23" s="19" t="s">
        <v>508</v>
      </c>
      <c r="B23" s="12" t="s">
        <v>21</v>
      </c>
      <c r="C23" s="24" t="s">
        <v>781</v>
      </c>
      <c r="D23" s="14">
        <f t="shared" si="0"/>
        <v>124872</v>
      </c>
      <c r="E23" s="14">
        <f t="shared" si="0"/>
        <v>76825</v>
      </c>
      <c r="F23" s="14">
        <f t="shared" si="0"/>
        <v>-8711</v>
      </c>
      <c r="J23" s="31"/>
      <c r="K23" s="31"/>
      <c r="L23" s="31"/>
    </row>
    <row r="24" spans="1:12">
      <c r="A24" s="19" t="s">
        <v>783</v>
      </c>
      <c r="B24" s="12" t="s">
        <v>22</v>
      </c>
      <c r="C24" s="24" t="s">
        <v>782</v>
      </c>
      <c r="D24" s="14">
        <f t="shared" si="0"/>
        <v>1130127</v>
      </c>
      <c r="E24" s="14">
        <f t="shared" si="0"/>
        <v>495345</v>
      </c>
      <c r="F24" s="14">
        <f t="shared" si="0"/>
        <v>-70992</v>
      </c>
      <c r="J24" s="31"/>
      <c r="K24" s="31"/>
      <c r="L24" s="31"/>
    </row>
    <row r="25" spans="1:12" ht="27" customHeight="1">
      <c r="A25" s="19" t="s">
        <v>511</v>
      </c>
      <c r="B25" s="12" t="s">
        <v>23</v>
      </c>
      <c r="C25" s="24" t="s">
        <v>593</v>
      </c>
      <c r="D25" s="14">
        <f t="shared" si="0"/>
        <v>2693874</v>
      </c>
      <c r="E25" s="14">
        <f t="shared" si="0"/>
        <v>1694672</v>
      </c>
      <c r="F25" s="14">
        <f t="shared" si="0"/>
        <v>0</v>
      </c>
      <c r="J25" s="31"/>
      <c r="K25" s="31"/>
      <c r="L25" s="31"/>
    </row>
    <row r="28" spans="1:12">
      <c r="D28" s="26"/>
    </row>
    <row r="29" spans="1:12" ht="0" hidden="1" customHeight="1">
      <c r="D29" s="25" t="s">
        <v>748</v>
      </c>
      <c r="E29" s="25" t="s">
        <v>749</v>
      </c>
      <c r="F29" s="25" t="s">
        <v>750</v>
      </c>
    </row>
  </sheetData>
  <sheetProtection algorithmName="SHA-512" hashValue="X/8L+qybjgaS06siOB1yPMMB9Z11wOGK1fX3sCSHBawrGx+kSYy27xZIz6fTdBzDHrlZnSXD8L0ovBc+lHH/RQ==" saltValue="rZPSrAwL7jp42RxHYXtH/g==" spinCount="100000" sheet="1" objects="1" scenarios="1"/>
  <mergeCells count="3">
    <mergeCell ref="B4:F4"/>
    <mergeCell ref="B5:F5"/>
    <mergeCell ref="B1:C1"/>
  </mergeCells>
  <hyperlinks>
    <hyperlink ref="B1" location="Indholdsfortegnelse!A1" display="Tilbage til indholdsfortegnelsen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orientation="landscape"/>
  <headerFooter scaleWithDoc="0" alignWithMargins="0">
    <oddHeader>&amp;C&amp;G</oddHead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4">
    <tabColor theme="2"/>
    <pageSetUpPr fitToPage="1"/>
  </sheetPr>
  <dimension ref="A1:N17"/>
  <sheetViews>
    <sheetView showGridLines="0" topLeftCell="B1" zoomScaleNormal="100" workbookViewId="0">
      <selection activeCell="H32" sqref="H32"/>
    </sheetView>
  </sheetViews>
  <sheetFormatPr defaultColWidth="11.42578125" defaultRowHeight="15"/>
  <cols>
    <col min="1" max="1" width="11.7109375" hidden="1" customWidth="1"/>
    <col min="2" max="2" width="2.85546875" customWidth="1"/>
    <col min="3" max="3" width="40.42578125" customWidth="1"/>
    <col min="4" max="4" width="17" customWidth="1"/>
    <col min="5" max="6" width="18.28515625" customWidth="1"/>
    <col min="7" max="8" width="19.85546875" customWidth="1"/>
    <col min="9" max="10" width="13.5703125" customWidth="1"/>
    <col min="11" max="12" width="19.42578125" customWidth="1"/>
    <col min="13" max="13" width="6.42578125" customWidth="1"/>
    <col min="14" max="14" width="13.42578125" hidden="1" customWidth="1"/>
  </cols>
  <sheetData>
    <row r="1" spans="1:12">
      <c r="B1" s="58" t="s">
        <v>406</v>
      </c>
      <c r="C1" s="58"/>
    </row>
    <row r="4" spans="1:12" ht="30" customHeight="1">
      <c r="B4" s="70" t="s">
        <v>789</v>
      </c>
      <c r="C4" s="71"/>
      <c r="D4" s="71"/>
      <c r="E4" s="71"/>
      <c r="F4" s="71"/>
      <c r="G4" s="71"/>
      <c r="H4" s="71"/>
      <c r="I4" s="71"/>
      <c r="J4" s="71"/>
      <c r="K4" s="71"/>
      <c r="L4" s="72"/>
    </row>
    <row r="5" spans="1:12" ht="14.25" customHeight="1">
      <c r="B5" s="57" t="s">
        <v>707</v>
      </c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ht="54" customHeight="1">
      <c r="A6" s="23" t="s">
        <v>245</v>
      </c>
      <c r="B6" s="12"/>
      <c r="C6" s="17"/>
      <c r="D6" s="15" t="s">
        <v>708</v>
      </c>
      <c r="E6" s="15" t="s">
        <v>709</v>
      </c>
      <c r="F6" s="15" t="s">
        <v>710</v>
      </c>
      <c r="G6" s="15" t="s">
        <v>711</v>
      </c>
      <c r="H6" s="15" t="s">
        <v>712</v>
      </c>
      <c r="I6" s="15" t="s">
        <v>713</v>
      </c>
      <c r="J6" s="15" t="s">
        <v>714</v>
      </c>
      <c r="K6" s="15" t="s">
        <v>715</v>
      </c>
      <c r="L6" s="15" t="s">
        <v>716</v>
      </c>
    </row>
    <row r="7" spans="1:12" ht="16.5" customHeight="1">
      <c r="A7" s="19" t="s">
        <v>726</v>
      </c>
      <c r="B7" s="12" t="s">
        <v>5</v>
      </c>
      <c r="C7" s="24" t="s">
        <v>717</v>
      </c>
      <c r="D7" s="33" t="str">
        <f t="shared" ref="D7:L8" si="0">IFERROR(INDEX(Fpk,2,MATCH("MLP_"&amp;D$17&amp;"_"&amp;$A7,Fpk_var,0)),0)</f>
        <v>1445</v>
      </c>
      <c r="E7" s="33" t="str">
        <f t="shared" si="0"/>
        <v>7033</v>
      </c>
      <c r="F7" s="14">
        <f t="shared" si="0"/>
        <v>1366934</v>
      </c>
      <c r="G7" s="14" t="str">
        <f t="shared" si="0"/>
        <v>621</v>
      </c>
      <c r="H7" s="14">
        <f t="shared" si="0"/>
        <v>99998</v>
      </c>
      <c r="I7" s="14" t="str">
        <f t="shared" si="0"/>
        <v>1949</v>
      </c>
      <c r="J7" s="14">
        <f t="shared" si="0"/>
        <v>294102</v>
      </c>
      <c r="K7" s="14" t="str">
        <f t="shared" si="0"/>
        <v>115</v>
      </c>
      <c r="L7" s="14">
        <f t="shared" si="0"/>
        <v>2265</v>
      </c>
    </row>
    <row r="8" spans="1:12">
      <c r="A8" s="19" t="s">
        <v>728</v>
      </c>
      <c r="B8" s="12" t="s">
        <v>6</v>
      </c>
      <c r="C8" s="24" t="s">
        <v>727</v>
      </c>
      <c r="D8" s="33" t="str">
        <f t="shared" si="0"/>
        <v>0</v>
      </c>
      <c r="E8" s="33" t="str">
        <f t="shared" si="0"/>
        <v>180</v>
      </c>
      <c r="F8" s="14">
        <f t="shared" si="0"/>
        <v>31483</v>
      </c>
      <c r="G8" s="14" t="str">
        <f t="shared" si="0"/>
        <v>11</v>
      </c>
      <c r="H8" s="14">
        <f t="shared" si="0"/>
        <v>1888</v>
      </c>
      <c r="I8" s="14" t="str">
        <f t="shared" si="0"/>
        <v>113</v>
      </c>
      <c r="J8" s="14">
        <f t="shared" si="0"/>
        <v>19629</v>
      </c>
      <c r="K8" s="14" t="str">
        <f t="shared" si="0"/>
        <v>4</v>
      </c>
      <c r="L8" s="14">
        <f t="shared" si="0"/>
        <v>63</v>
      </c>
    </row>
    <row r="9" spans="1:12">
      <c r="A9" s="19" t="s">
        <v>730</v>
      </c>
      <c r="B9" s="12" t="s">
        <v>7</v>
      </c>
      <c r="C9" s="24" t="s">
        <v>729</v>
      </c>
      <c r="D9" s="34"/>
      <c r="E9" s="34"/>
      <c r="F9" s="14">
        <f>IFERROR(INDEX(Fpk,2,MATCH("MLP_"&amp;F$17&amp;"_"&amp;$A9,Fpk_var,0)),0)</f>
        <v>66675</v>
      </c>
      <c r="G9" s="17"/>
      <c r="H9" s="14">
        <f>IFERROR(INDEX(Fpk,2,MATCH("MLP_"&amp;H$17&amp;"_"&amp;$A9,Fpk_var,0)),0)</f>
        <v>5935</v>
      </c>
      <c r="I9" s="17"/>
      <c r="J9" s="14">
        <f>IFERROR(INDEX(Fpk,2,MATCH("MLP_"&amp;J$17&amp;"_"&amp;$A9,Fpk_var,0)),0)</f>
        <v>15262</v>
      </c>
      <c r="K9" s="17"/>
      <c r="L9" s="14">
        <f>IFERROR(INDEX(Fpk,2,MATCH("MLP_"&amp;L$17&amp;"_"&amp;$A9,Fpk_var,0)),0)</f>
        <v>87</v>
      </c>
    </row>
    <row r="10" spans="1:12">
      <c r="A10" s="19" t="s">
        <v>732</v>
      </c>
      <c r="B10" s="12" t="s">
        <v>8</v>
      </c>
      <c r="C10" s="24" t="s">
        <v>731</v>
      </c>
      <c r="D10" s="33" t="str">
        <f t="shared" ref="D10:E13" si="1">IFERROR(INDEX(Fpk,2,MATCH("MLP_"&amp;D$17&amp;"_"&amp;$A10,Fpk_var,0)),0)</f>
        <v>191</v>
      </c>
      <c r="E10" s="33" t="str">
        <f t="shared" si="1"/>
        <v>1</v>
      </c>
      <c r="F10" s="14">
        <f>IFERROR(INDEX(Fpk,2,MATCH("MLP_"&amp;F$17&amp;"_"&amp;$A10,Fpk_var,0)),0)</f>
        <v>338</v>
      </c>
      <c r="G10" s="14" t="str">
        <f>IFERROR(INDEX(Fpk,2,MATCH("MLP_"&amp;G$17&amp;"_"&amp;$A10,Fpk_var,0)),0)</f>
        <v>0</v>
      </c>
      <c r="H10" s="14">
        <f>IFERROR(INDEX(Fpk,2,MATCH("MLP_"&amp;H$17&amp;"_"&amp;$A10,Fpk_var,0)),0)</f>
        <v>0</v>
      </c>
      <c r="I10" s="14" t="str">
        <f>IFERROR(INDEX(Fpk,2,MATCH("MLP_"&amp;I$17&amp;"_"&amp;$A10,Fpk_var,0)),0)</f>
        <v>0</v>
      </c>
      <c r="J10" s="14">
        <f>IFERROR(INDEX(Fpk,2,MATCH("MLP_"&amp;J$17&amp;"_"&amp;$A10,Fpk_var,0)),0)</f>
        <v>0</v>
      </c>
      <c r="K10" s="14" t="str">
        <f>IFERROR(INDEX(Fpk,2,MATCH("MLP_"&amp;K$17&amp;"_"&amp;$A10,Fpk_var,0)),0)</f>
        <v>0</v>
      </c>
      <c r="L10" s="14">
        <f>IFERROR(INDEX(Fpk,2,MATCH("MLP_"&amp;L$17&amp;"_"&amp;$A10,Fpk_var,0)),0)</f>
        <v>0</v>
      </c>
    </row>
    <row r="11" spans="1:12">
      <c r="A11" s="19" t="s">
        <v>734</v>
      </c>
      <c r="B11" s="12" t="s">
        <v>9</v>
      </c>
      <c r="C11" s="24" t="s">
        <v>733</v>
      </c>
      <c r="D11" s="33" t="str">
        <f t="shared" si="1"/>
        <v>1</v>
      </c>
      <c r="E11" s="33" t="str">
        <f t="shared" si="1"/>
        <v>229</v>
      </c>
      <c r="F11" s="14">
        <f>IFERROR(INDEX(Fpk,2,MATCH("MLP_"&amp;F$17&amp;"_"&amp;$A11,Fpk_var,0)),0)</f>
        <v>45175</v>
      </c>
      <c r="G11" s="14" t="str">
        <f>IFERROR(INDEX(Fpk,2,MATCH("MLP_"&amp;G$17&amp;"_"&amp;$A11,Fpk_var,0)),0)</f>
        <v>29</v>
      </c>
      <c r="H11" s="14">
        <f>IFERROR(INDEX(Fpk,2,MATCH("MLP_"&amp;H$17&amp;"_"&amp;$A11,Fpk_var,0)),0)</f>
        <v>4898</v>
      </c>
      <c r="I11" s="14" t="str">
        <f>IFERROR(INDEX(Fpk,2,MATCH("MLP_"&amp;I$17&amp;"_"&amp;$A11,Fpk_var,0)),0)</f>
        <v>153</v>
      </c>
      <c r="J11" s="14">
        <f>IFERROR(INDEX(Fpk,2,MATCH("MLP_"&amp;J$17&amp;"_"&amp;$A11,Fpk_var,0)),0)</f>
        <v>22458</v>
      </c>
      <c r="K11" s="14" t="str">
        <f>IFERROR(INDEX(Fpk,2,MATCH("MLP_"&amp;K$17&amp;"_"&amp;$A11,Fpk_var,0)),0)</f>
        <v>0</v>
      </c>
      <c r="L11" s="14">
        <f>IFERROR(INDEX(Fpk,2,MATCH("MLP_"&amp;L$17&amp;"_"&amp;$A11,Fpk_var,0)),0)</f>
        <v>0</v>
      </c>
    </row>
    <row r="12" spans="1:12">
      <c r="A12" s="19" t="s">
        <v>736</v>
      </c>
      <c r="B12" s="12" t="s">
        <v>10</v>
      </c>
      <c r="C12" s="24" t="s">
        <v>735</v>
      </c>
      <c r="D12" s="33" t="str">
        <f t="shared" si="1"/>
        <v>1</v>
      </c>
      <c r="E12" s="33" t="str">
        <f t="shared" si="1"/>
        <v>3</v>
      </c>
      <c r="F12" s="14">
        <f>IFERROR(INDEX(Fpk,2,MATCH("MLP_"&amp;F$17&amp;"_"&amp;$A12,Fpk_var,0)),0)</f>
        <v>521</v>
      </c>
      <c r="G12" s="14" t="str">
        <f>IFERROR(INDEX(Fpk,2,MATCH("MLP_"&amp;G$17&amp;"_"&amp;$A12,Fpk_var,0)),0)</f>
        <v>0</v>
      </c>
      <c r="H12" s="14">
        <f>IFERROR(INDEX(Fpk,2,MATCH("MLP_"&amp;H$17&amp;"_"&amp;$A12,Fpk_var,0)),0)</f>
        <v>0</v>
      </c>
      <c r="I12" s="14" t="str">
        <f>IFERROR(INDEX(Fpk,2,MATCH("MLP_"&amp;I$17&amp;"_"&amp;$A12,Fpk_var,0)),0)</f>
        <v>0</v>
      </c>
      <c r="J12" s="14">
        <f>IFERROR(INDEX(Fpk,2,MATCH("MLP_"&amp;J$17&amp;"_"&amp;$A12,Fpk_var,0)),0)</f>
        <v>0</v>
      </c>
      <c r="K12" s="14" t="str">
        <f>IFERROR(INDEX(Fpk,2,MATCH("MLP_"&amp;K$17&amp;"_"&amp;$A12,Fpk_var,0)),0)</f>
        <v>30</v>
      </c>
      <c r="L12" s="14">
        <f>IFERROR(INDEX(Fpk,2,MATCH("MLP_"&amp;L$17&amp;"_"&amp;$A12,Fpk_var,0)),0)</f>
        <v>588</v>
      </c>
    </row>
    <row r="13" spans="1:12">
      <c r="A13" s="19" t="s">
        <v>738</v>
      </c>
      <c r="B13" s="12" t="s">
        <v>11</v>
      </c>
      <c r="C13" s="24" t="s">
        <v>737</v>
      </c>
      <c r="D13" s="33" t="str">
        <f t="shared" si="1"/>
        <v>1252</v>
      </c>
      <c r="E13" s="33" t="str">
        <f t="shared" si="1"/>
        <v>6980</v>
      </c>
      <c r="F13" s="14">
        <f>IFERROR(INDEX(Fpk,2,MATCH("MLP_"&amp;F$17&amp;"_"&amp;$A13,Fpk_var,0)),0)</f>
        <v>1419058</v>
      </c>
      <c r="G13" s="14" t="str">
        <f>IFERROR(INDEX(Fpk,2,MATCH("MLP_"&amp;G$17&amp;"_"&amp;$A13,Fpk_var,0)),0)</f>
        <v>603</v>
      </c>
      <c r="H13" s="14">
        <f>IFERROR(INDEX(Fpk,2,MATCH("MLP_"&amp;H$17&amp;"_"&amp;$A13,Fpk_var,0)),0)</f>
        <v>102923</v>
      </c>
      <c r="I13" s="14" t="str">
        <f>IFERROR(INDEX(Fpk,2,MATCH("MLP_"&amp;I$17&amp;"_"&amp;$A13,Fpk_var,0)),0)</f>
        <v>1909</v>
      </c>
      <c r="J13" s="14">
        <f>IFERROR(INDEX(Fpk,2,MATCH("MLP_"&amp;J$17&amp;"_"&amp;$A13,Fpk_var,0)),0)</f>
        <v>306536</v>
      </c>
      <c r="K13" s="14" t="str">
        <f>IFERROR(INDEX(Fpk,2,MATCH("MLP_"&amp;K$17&amp;"_"&amp;$A13,Fpk_var,0)),0)</f>
        <v>89</v>
      </c>
      <c r="L13" s="14">
        <f>IFERROR(INDEX(Fpk,2,MATCH("MLP_"&amp;L$17&amp;"_"&amp;$A13,Fpk_var,0)),0)</f>
        <v>1827</v>
      </c>
    </row>
    <row r="16" spans="1:12">
      <c r="D16" s="26"/>
    </row>
    <row r="17" spans="4:12" ht="0" hidden="1" customHeight="1">
      <c r="D17" s="25" t="s">
        <v>678</v>
      </c>
      <c r="E17" s="25" t="s">
        <v>718</v>
      </c>
      <c r="F17" s="25" t="s">
        <v>719</v>
      </c>
      <c r="G17" s="25" t="s">
        <v>720</v>
      </c>
      <c r="H17" s="25" t="s">
        <v>721</v>
      </c>
      <c r="I17" s="25" t="s">
        <v>722</v>
      </c>
      <c r="J17" s="25" t="s">
        <v>723</v>
      </c>
      <c r="K17" s="25" t="s">
        <v>724</v>
      </c>
      <c r="L17" s="25" t="s">
        <v>725</v>
      </c>
    </row>
  </sheetData>
  <sheetProtection algorithmName="SHA-512" hashValue="e1ni11+h3p9QKHKPyzu2FdEndWk+riJrvuke6yTD/H1SCT+ieuulNuPKbseJLjO2LXSjK3ATK7z98CtyVUpcdA==" saltValue="X/rCbAxfjaTC6kb1tZNWyw==" spinCount="100000" sheet="1" objects="1" scenarios="1"/>
  <mergeCells count="3">
    <mergeCell ref="B4:L4"/>
    <mergeCell ref="B5:L5"/>
    <mergeCell ref="B1:C1"/>
  </mergeCells>
  <hyperlinks>
    <hyperlink ref="B1" location="Indholdsfortegnelse!A1" display="Tilbage til indholdsfortegnelsen" xr:uid="{00000000-0004-0000-1700-000000000000}"/>
  </hyperlinks>
  <pageMargins left="0.70866141732283472" right="0.70866141732283472" top="0.74803149606299213" bottom="0.74803149606299213" header="0.31496062992125984" footer="0.31496062992125984"/>
  <pageSetup paperSize="9" scale="58" fitToHeight="0" orientation="landscape"/>
  <headerFooter scaleWithDoc="0" alignWithMargins="0">
    <oddHeader>&amp;C&amp;G</oddHead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5">
    <tabColor theme="2"/>
  </sheetPr>
  <dimension ref="A1:WVL16"/>
  <sheetViews>
    <sheetView showGridLines="0" workbookViewId="0">
      <selection activeCell="ACT5" sqref="ACT5"/>
    </sheetView>
  </sheetViews>
  <sheetFormatPr defaultColWidth="11.42578125" defaultRowHeight="15"/>
  <cols>
    <col min="1" max="1" width="5.5703125" customWidth="1"/>
    <col min="2" max="2" width="28.42578125" customWidth="1"/>
    <col min="3" max="3" width="17.42578125" customWidth="1"/>
    <col min="4" max="4" width="3.140625" customWidth="1"/>
    <col min="5" max="6" width="8.5703125" hidden="1" customWidth="1"/>
    <col min="7" max="7" width="12" hidden="1" customWidth="1"/>
    <col min="8" max="8" width="11.5703125" hidden="1" customWidth="1"/>
    <col min="9" max="9" width="10.140625" hidden="1" customWidth="1"/>
    <col min="10" max="10" width="9.5703125" hidden="1" customWidth="1"/>
    <col min="11" max="256" width="9.140625" hidden="1" customWidth="1"/>
    <col min="257" max="257" width="5.5703125" hidden="1" customWidth="1"/>
    <col min="258" max="258" width="37.5703125" hidden="1" customWidth="1"/>
    <col min="259" max="259" width="9.140625" hidden="1" customWidth="1"/>
    <col min="260" max="260" width="3.140625" hidden="1" customWidth="1"/>
    <col min="261" max="512" width="9.140625" hidden="1" customWidth="1"/>
    <col min="513" max="513" width="5.5703125" hidden="1" customWidth="1"/>
    <col min="514" max="514" width="37.5703125" hidden="1" customWidth="1"/>
    <col min="515" max="515" width="9.140625" hidden="1" customWidth="1"/>
    <col min="516" max="516" width="3.140625" hidden="1" customWidth="1"/>
    <col min="517" max="768" width="9.140625" hidden="1" customWidth="1"/>
    <col min="769" max="769" width="5.5703125" hidden="1" customWidth="1"/>
    <col min="770" max="770" width="37.5703125" hidden="1" customWidth="1"/>
    <col min="771" max="771" width="9.140625" hidden="1" customWidth="1"/>
    <col min="772" max="772" width="3.140625" hidden="1" customWidth="1"/>
    <col min="1025" max="1025" width="5.5703125" hidden="1" customWidth="1"/>
    <col min="1026" max="1026" width="37.5703125" hidden="1" customWidth="1"/>
    <col min="1027" max="1027" width="9.140625" hidden="1" customWidth="1"/>
    <col min="1028" max="1028" width="3.140625" hidden="1" customWidth="1"/>
    <col min="1029" max="1280" width="9.140625" hidden="1" customWidth="1"/>
    <col min="1281" max="1281" width="5.5703125" hidden="1" customWidth="1"/>
    <col min="1282" max="1282" width="37.5703125" hidden="1" customWidth="1"/>
    <col min="1283" max="1283" width="9.140625" hidden="1" customWidth="1"/>
    <col min="1284" max="1284" width="3.140625" hidden="1" customWidth="1"/>
    <col min="1285" max="1536" width="9.140625" hidden="1" customWidth="1"/>
    <col min="1537" max="1537" width="5.5703125" hidden="1" customWidth="1"/>
    <col min="1538" max="1538" width="37.5703125" hidden="1" customWidth="1"/>
    <col min="1539" max="1539" width="9.140625" hidden="1" customWidth="1"/>
    <col min="1540" max="1540" width="3.140625" hidden="1" customWidth="1"/>
    <col min="1541" max="1792" width="9.140625" hidden="1" customWidth="1"/>
    <col min="1793" max="1793" width="5.5703125" hidden="1" customWidth="1"/>
    <col min="1794" max="1794" width="37.5703125" hidden="1" customWidth="1"/>
    <col min="1795" max="1795" width="9.140625" hidden="1" customWidth="1"/>
    <col min="1796" max="1796" width="3.140625" hidden="1" customWidth="1"/>
    <col min="2049" max="2049" width="5.5703125" hidden="1" customWidth="1"/>
    <col min="2050" max="2050" width="37.5703125" hidden="1" customWidth="1"/>
    <col min="2051" max="2051" width="9.140625" hidden="1" customWidth="1"/>
    <col min="2052" max="2052" width="3.140625" hidden="1" customWidth="1"/>
    <col min="2053" max="2304" width="9.140625" hidden="1" customWidth="1"/>
    <col min="2305" max="2305" width="5.5703125" hidden="1" customWidth="1"/>
    <col min="2306" max="2306" width="37.5703125" hidden="1" customWidth="1"/>
    <col min="2307" max="2307" width="9.140625" hidden="1" customWidth="1"/>
    <col min="2308" max="2308" width="3.140625" hidden="1" customWidth="1"/>
    <col min="2309" max="2560" width="9.140625" hidden="1" customWidth="1"/>
    <col min="2561" max="2561" width="5.5703125" hidden="1" customWidth="1"/>
    <col min="2562" max="2562" width="37.5703125" hidden="1" customWidth="1"/>
    <col min="2563" max="2563" width="9.140625" hidden="1" customWidth="1"/>
    <col min="2564" max="2564" width="3.140625" hidden="1" customWidth="1"/>
    <col min="2565" max="2816" width="9.140625" hidden="1" customWidth="1"/>
    <col min="2817" max="2817" width="5.5703125" hidden="1" customWidth="1"/>
    <col min="2818" max="2818" width="37.5703125" hidden="1" customWidth="1"/>
    <col min="2819" max="2819" width="9.140625" hidden="1" customWidth="1"/>
    <col min="2820" max="2820" width="3.140625" hidden="1" customWidth="1"/>
    <col min="3073" max="3073" width="5.5703125" hidden="1" customWidth="1"/>
    <col min="3074" max="3074" width="37.5703125" hidden="1" customWidth="1"/>
    <col min="3075" max="3075" width="9.140625" hidden="1" customWidth="1"/>
    <col min="3076" max="3076" width="3.140625" hidden="1" customWidth="1"/>
    <col min="3077" max="3328" width="9.140625" hidden="1" customWidth="1"/>
    <col min="3329" max="3329" width="5.5703125" hidden="1" customWidth="1"/>
    <col min="3330" max="3330" width="37.5703125" hidden="1" customWidth="1"/>
    <col min="3331" max="3331" width="9.140625" hidden="1" customWidth="1"/>
    <col min="3332" max="3332" width="3.140625" hidden="1" customWidth="1"/>
    <col min="3333" max="3584" width="9.140625" hidden="1" customWidth="1"/>
    <col min="3585" max="3585" width="5.5703125" hidden="1" customWidth="1"/>
    <col min="3586" max="3586" width="37.5703125" hidden="1" customWidth="1"/>
    <col min="3587" max="3587" width="9.140625" hidden="1" customWidth="1"/>
    <col min="3588" max="3588" width="3.140625" hidden="1" customWidth="1"/>
    <col min="3589" max="3840" width="9.140625" hidden="1" customWidth="1"/>
    <col min="3841" max="3841" width="5.5703125" hidden="1" customWidth="1"/>
    <col min="3842" max="3842" width="37.5703125" hidden="1" customWidth="1"/>
    <col min="3843" max="3843" width="9.140625" hidden="1" customWidth="1"/>
    <col min="3844" max="3844" width="3.140625" hidden="1" customWidth="1"/>
    <col min="4097" max="4097" width="5.5703125" hidden="1" customWidth="1"/>
    <col min="4098" max="4098" width="37.5703125" hidden="1" customWidth="1"/>
    <col min="4099" max="4099" width="9.140625" hidden="1" customWidth="1"/>
    <col min="4100" max="4100" width="3.140625" hidden="1" customWidth="1"/>
    <col min="4101" max="4352" width="9.140625" hidden="1" customWidth="1"/>
    <col min="4353" max="4353" width="5.5703125" hidden="1" customWidth="1"/>
    <col min="4354" max="4354" width="37.5703125" hidden="1" customWidth="1"/>
    <col min="4355" max="4355" width="9.140625" hidden="1" customWidth="1"/>
    <col min="4356" max="4356" width="3.140625" hidden="1" customWidth="1"/>
    <col min="4357" max="4608" width="9.140625" hidden="1" customWidth="1"/>
    <col min="4609" max="4609" width="5.5703125" hidden="1" customWidth="1"/>
    <col min="4610" max="4610" width="37.5703125" hidden="1" customWidth="1"/>
    <col min="4611" max="4611" width="9.140625" hidden="1" customWidth="1"/>
    <col min="4612" max="4612" width="3.140625" hidden="1" customWidth="1"/>
    <col min="4613" max="4864" width="9.140625" hidden="1" customWidth="1"/>
    <col min="4865" max="4865" width="5.5703125" hidden="1" customWidth="1"/>
    <col min="4866" max="4866" width="37.5703125" hidden="1" customWidth="1"/>
    <col min="4867" max="4867" width="9.140625" hidden="1" customWidth="1"/>
    <col min="4868" max="4868" width="3.140625" hidden="1" customWidth="1"/>
    <col min="5121" max="5121" width="5.5703125" hidden="1" customWidth="1"/>
    <col min="5122" max="5122" width="37.5703125" hidden="1" customWidth="1"/>
    <col min="5123" max="5123" width="9.140625" hidden="1" customWidth="1"/>
    <col min="5124" max="5124" width="3.140625" hidden="1" customWidth="1"/>
    <col min="5125" max="5376" width="9.140625" hidden="1" customWidth="1"/>
    <col min="5377" max="5377" width="5.5703125" hidden="1" customWidth="1"/>
    <col min="5378" max="5378" width="37.5703125" hidden="1" customWidth="1"/>
    <col min="5379" max="5379" width="9.140625" hidden="1" customWidth="1"/>
    <col min="5380" max="5380" width="3.140625" hidden="1" customWidth="1"/>
    <col min="5381" max="5632" width="9.140625" hidden="1" customWidth="1"/>
    <col min="5633" max="5633" width="5.5703125" hidden="1" customWidth="1"/>
    <col min="5634" max="5634" width="37.5703125" hidden="1" customWidth="1"/>
    <col min="5635" max="5635" width="9.140625" hidden="1" customWidth="1"/>
    <col min="5636" max="5636" width="3.140625" hidden="1" customWidth="1"/>
    <col min="5637" max="5888" width="9.140625" hidden="1" customWidth="1"/>
    <col min="5889" max="5889" width="5.5703125" hidden="1" customWidth="1"/>
    <col min="5890" max="5890" width="37.5703125" hidden="1" customWidth="1"/>
    <col min="5891" max="5891" width="9.140625" hidden="1" customWidth="1"/>
    <col min="5892" max="5892" width="3.140625" hidden="1" customWidth="1"/>
    <col min="6145" max="6145" width="5.5703125" hidden="1" customWidth="1"/>
    <col min="6146" max="6146" width="37.5703125" hidden="1" customWidth="1"/>
    <col min="6147" max="6147" width="9.140625" hidden="1" customWidth="1"/>
    <col min="6148" max="6148" width="3.140625" hidden="1" customWidth="1"/>
    <col min="6149" max="6400" width="9.140625" hidden="1" customWidth="1"/>
    <col min="6401" max="6401" width="5.5703125" hidden="1" customWidth="1"/>
    <col min="6402" max="6402" width="37.5703125" hidden="1" customWidth="1"/>
    <col min="6403" max="6403" width="9.140625" hidden="1" customWidth="1"/>
    <col min="6404" max="6404" width="3.140625" hidden="1" customWidth="1"/>
    <col min="6405" max="6656" width="9.140625" hidden="1" customWidth="1"/>
    <col min="6657" max="6657" width="5.5703125" hidden="1" customWidth="1"/>
    <col min="6658" max="6658" width="37.5703125" hidden="1" customWidth="1"/>
    <col min="6659" max="6659" width="9.140625" hidden="1" customWidth="1"/>
    <col min="6660" max="6660" width="3.140625" hidden="1" customWidth="1"/>
    <col min="6661" max="6912" width="9.140625" hidden="1" customWidth="1"/>
    <col min="6913" max="6913" width="5.5703125" hidden="1" customWidth="1"/>
    <col min="6914" max="6914" width="37.5703125" hidden="1" customWidth="1"/>
    <col min="6915" max="6915" width="9.140625" hidden="1" customWidth="1"/>
    <col min="6916" max="6916" width="3.140625" hidden="1" customWidth="1"/>
    <col min="7169" max="7169" width="5.5703125" hidden="1" customWidth="1"/>
    <col min="7170" max="7170" width="37.5703125" hidden="1" customWidth="1"/>
    <col min="7171" max="7171" width="9.140625" hidden="1" customWidth="1"/>
    <col min="7172" max="7172" width="3.140625" hidden="1" customWidth="1"/>
    <col min="7173" max="7424" width="9.140625" hidden="1" customWidth="1"/>
    <col min="7425" max="7425" width="5.5703125" hidden="1" customWidth="1"/>
    <col min="7426" max="7426" width="37.5703125" hidden="1" customWidth="1"/>
    <col min="7427" max="7427" width="9.140625" hidden="1" customWidth="1"/>
    <col min="7428" max="7428" width="3.140625" hidden="1" customWidth="1"/>
    <col min="7429" max="7680" width="9.140625" hidden="1" customWidth="1"/>
    <col min="7681" max="7681" width="5.5703125" hidden="1" customWidth="1"/>
    <col min="7682" max="7682" width="37.5703125" hidden="1" customWidth="1"/>
    <col min="7683" max="7683" width="9.140625" hidden="1" customWidth="1"/>
    <col min="7684" max="7684" width="3.140625" hidden="1" customWidth="1"/>
    <col min="7685" max="7936" width="9.140625" hidden="1" customWidth="1"/>
    <col min="7937" max="7937" width="5.5703125" hidden="1" customWidth="1"/>
    <col min="7938" max="7938" width="37.5703125" hidden="1" customWidth="1"/>
    <col min="7939" max="7939" width="9.140625" hidden="1" customWidth="1"/>
    <col min="7940" max="7940" width="3.140625" hidden="1" customWidth="1"/>
    <col min="8193" max="8193" width="5.5703125" hidden="1" customWidth="1"/>
    <col min="8194" max="8194" width="37.5703125" hidden="1" customWidth="1"/>
    <col min="8195" max="8195" width="9.140625" hidden="1" customWidth="1"/>
    <col min="8196" max="8196" width="3.140625" hidden="1" customWidth="1"/>
    <col min="8197" max="8448" width="9.140625" hidden="1" customWidth="1"/>
    <col min="8449" max="8449" width="5.5703125" hidden="1" customWidth="1"/>
    <col min="8450" max="8450" width="37.5703125" hidden="1" customWidth="1"/>
    <col min="8451" max="8451" width="9.140625" hidden="1" customWidth="1"/>
    <col min="8452" max="8452" width="3.140625" hidden="1" customWidth="1"/>
    <col min="8453" max="8704" width="9.140625" hidden="1" customWidth="1"/>
    <col min="8705" max="8705" width="5.5703125" hidden="1" customWidth="1"/>
    <col min="8706" max="8706" width="37.5703125" hidden="1" customWidth="1"/>
    <col min="8707" max="8707" width="9.140625" hidden="1" customWidth="1"/>
    <col min="8708" max="8708" width="3.140625" hidden="1" customWidth="1"/>
    <col min="8709" max="8960" width="9.140625" hidden="1" customWidth="1"/>
    <col min="8961" max="8961" width="5.5703125" hidden="1" customWidth="1"/>
    <col min="8962" max="8962" width="37.5703125" hidden="1" customWidth="1"/>
    <col min="8963" max="8963" width="9.140625" hidden="1" customWidth="1"/>
    <col min="8964" max="8964" width="3.140625" hidden="1" customWidth="1"/>
    <col min="9217" max="9217" width="5.5703125" hidden="1" customWidth="1"/>
    <col min="9218" max="9218" width="37.5703125" hidden="1" customWidth="1"/>
    <col min="9219" max="9219" width="9.140625" hidden="1" customWidth="1"/>
    <col min="9220" max="9220" width="3.140625" hidden="1" customWidth="1"/>
    <col min="9221" max="9472" width="9.140625" hidden="1" customWidth="1"/>
    <col min="9473" max="9473" width="5.5703125" hidden="1" customWidth="1"/>
    <col min="9474" max="9474" width="37.5703125" hidden="1" customWidth="1"/>
    <col min="9475" max="9475" width="9.140625" hidden="1" customWidth="1"/>
    <col min="9476" max="9476" width="3.140625" hidden="1" customWidth="1"/>
    <col min="9477" max="9728" width="9.140625" hidden="1" customWidth="1"/>
    <col min="9729" max="9729" width="5.5703125" hidden="1" customWidth="1"/>
    <col min="9730" max="9730" width="37.5703125" hidden="1" customWidth="1"/>
    <col min="9731" max="9731" width="9.140625" hidden="1" customWidth="1"/>
    <col min="9732" max="9732" width="3.140625" hidden="1" customWidth="1"/>
    <col min="9733" max="9984" width="9.140625" hidden="1" customWidth="1"/>
    <col min="9985" max="9985" width="5.5703125" hidden="1" customWidth="1"/>
    <col min="9986" max="9986" width="37.5703125" hidden="1" customWidth="1"/>
    <col min="9987" max="9987" width="9.140625" hidden="1" customWidth="1"/>
    <col min="9988" max="9988" width="3.140625" hidden="1" customWidth="1"/>
    <col min="10241" max="10241" width="5.5703125" hidden="1" customWidth="1"/>
    <col min="10242" max="10242" width="37.5703125" hidden="1" customWidth="1"/>
    <col min="10243" max="10243" width="9.140625" hidden="1" customWidth="1"/>
    <col min="10244" max="10244" width="3.140625" hidden="1" customWidth="1"/>
    <col min="10245" max="10496" width="9.140625" hidden="1" customWidth="1"/>
    <col min="10497" max="10497" width="5.5703125" hidden="1" customWidth="1"/>
    <col min="10498" max="10498" width="37.5703125" hidden="1" customWidth="1"/>
    <col min="10499" max="10499" width="9.140625" hidden="1" customWidth="1"/>
    <col min="10500" max="10500" width="3.140625" hidden="1" customWidth="1"/>
    <col min="10501" max="10752" width="9.140625" hidden="1" customWidth="1"/>
    <col min="10753" max="10753" width="5.5703125" hidden="1" customWidth="1"/>
    <col min="10754" max="10754" width="37.5703125" hidden="1" customWidth="1"/>
    <col min="10755" max="10755" width="9.140625" hidden="1" customWidth="1"/>
    <col min="10756" max="10756" width="3.140625" hidden="1" customWidth="1"/>
    <col min="10757" max="11008" width="9.140625" hidden="1" customWidth="1"/>
    <col min="11009" max="11009" width="5.5703125" hidden="1" customWidth="1"/>
    <col min="11010" max="11010" width="37.5703125" hidden="1" customWidth="1"/>
    <col min="11011" max="11011" width="9.140625" hidden="1" customWidth="1"/>
    <col min="11012" max="11012" width="3.140625" hidden="1" customWidth="1"/>
    <col min="11265" max="11265" width="5.5703125" hidden="1" customWidth="1"/>
    <col min="11266" max="11266" width="37.5703125" hidden="1" customWidth="1"/>
    <col min="11267" max="11267" width="9.140625" hidden="1" customWidth="1"/>
    <col min="11268" max="11268" width="3.140625" hidden="1" customWidth="1"/>
    <col min="11269" max="11520" width="9.140625" hidden="1" customWidth="1"/>
    <col min="11521" max="11521" width="5.5703125" hidden="1" customWidth="1"/>
    <col min="11522" max="11522" width="37.5703125" hidden="1" customWidth="1"/>
    <col min="11523" max="11523" width="9.140625" hidden="1" customWidth="1"/>
    <col min="11524" max="11524" width="3.140625" hidden="1" customWidth="1"/>
    <col min="11525" max="11776" width="9.140625" hidden="1" customWidth="1"/>
    <col min="11777" max="11777" width="5.5703125" hidden="1" customWidth="1"/>
    <col min="11778" max="11778" width="37.5703125" hidden="1" customWidth="1"/>
    <col min="11779" max="11779" width="9.140625" hidden="1" customWidth="1"/>
    <col min="11780" max="11780" width="3.140625" hidden="1" customWidth="1"/>
    <col min="11781" max="12032" width="9.140625" hidden="1" customWidth="1"/>
    <col min="12033" max="12033" width="5.5703125" hidden="1" customWidth="1"/>
    <col min="12034" max="12034" width="37.5703125" hidden="1" customWidth="1"/>
    <col min="12035" max="12035" width="9.140625" hidden="1" customWidth="1"/>
    <col min="12036" max="12036" width="3.140625" hidden="1" customWidth="1"/>
    <col min="12289" max="12289" width="5.5703125" hidden="1" customWidth="1"/>
    <col min="12290" max="12290" width="37.5703125" hidden="1" customWidth="1"/>
    <col min="12291" max="12291" width="9.140625" hidden="1" customWidth="1"/>
    <col min="12292" max="12292" width="3.140625" hidden="1" customWidth="1"/>
    <col min="12293" max="12544" width="9.140625" hidden="1" customWidth="1"/>
    <col min="12545" max="12545" width="5.5703125" hidden="1" customWidth="1"/>
    <col min="12546" max="12546" width="37.5703125" hidden="1" customWidth="1"/>
    <col min="12547" max="12547" width="9.140625" hidden="1" customWidth="1"/>
    <col min="12548" max="12548" width="3.140625" hidden="1" customWidth="1"/>
    <col min="12549" max="12800" width="9.140625" hidden="1" customWidth="1"/>
    <col min="12801" max="12801" width="5.5703125" hidden="1" customWidth="1"/>
    <col min="12802" max="12802" width="37.5703125" hidden="1" customWidth="1"/>
    <col min="12803" max="12803" width="9.140625" hidden="1" customWidth="1"/>
    <col min="12804" max="12804" width="3.140625" hidden="1" customWidth="1"/>
    <col min="12805" max="13056" width="9.140625" hidden="1" customWidth="1"/>
    <col min="13057" max="13057" width="5.5703125" hidden="1" customWidth="1"/>
    <col min="13058" max="13058" width="37.5703125" hidden="1" customWidth="1"/>
    <col min="13059" max="13059" width="9.140625" hidden="1" customWidth="1"/>
    <col min="13060" max="13060" width="3.140625" hidden="1" customWidth="1"/>
    <col min="13313" max="13313" width="5.5703125" hidden="1" customWidth="1"/>
    <col min="13314" max="13314" width="37.5703125" hidden="1" customWidth="1"/>
    <col min="13315" max="13315" width="9.140625" hidden="1" customWidth="1"/>
    <col min="13316" max="13316" width="3.140625" hidden="1" customWidth="1"/>
    <col min="13317" max="13568" width="9.140625" hidden="1" customWidth="1"/>
    <col min="13569" max="13569" width="5.5703125" hidden="1" customWidth="1"/>
    <col min="13570" max="13570" width="37.5703125" hidden="1" customWidth="1"/>
    <col min="13571" max="13571" width="9.140625" hidden="1" customWidth="1"/>
    <col min="13572" max="13572" width="3.140625" hidden="1" customWidth="1"/>
    <col min="13573" max="13824" width="9.140625" hidden="1" customWidth="1"/>
    <col min="13825" max="13825" width="5.5703125" hidden="1" customWidth="1"/>
    <col min="13826" max="13826" width="37.5703125" hidden="1" customWidth="1"/>
    <col min="13827" max="13827" width="9.140625" hidden="1" customWidth="1"/>
    <col min="13828" max="13828" width="3.140625" hidden="1" customWidth="1"/>
    <col min="13829" max="14080" width="9.140625" hidden="1" customWidth="1"/>
    <col min="14081" max="14081" width="5.5703125" hidden="1" customWidth="1"/>
    <col min="14082" max="14082" width="37.5703125" hidden="1" customWidth="1"/>
    <col min="14083" max="14083" width="9.140625" hidden="1" customWidth="1"/>
    <col min="14084" max="14084" width="3.140625" hidden="1" customWidth="1"/>
    <col min="14337" max="14337" width="5.5703125" hidden="1" customWidth="1"/>
    <col min="14338" max="14338" width="37.5703125" hidden="1" customWidth="1"/>
    <col min="14339" max="14339" width="9.140625" hidden="1" customWidth="1"/>
    <col min="14340" max="14340" width="3.140625" hidden="1" customWidth="1"/>
    <col min="14341" max="14592" width="9.140625" hidden="1" customWidth="1"/>
    <col min="14593" max="14593" width="5.5703125" hidden="1" customWidth="1"/>
    <col min="14594" max="14594" width="37.5703125" hidden="1" customWidth="1"/>
    <col min="14595" max="14595" width="9.140625" hidden="1" customWidth="1"/>
    <col min="14596" max="14596" width="3.140625" hidden="1" customWidth="1"/>
    <col min="14597" max="14848" width="9.140625" hidden="1" customWidth="1"/>
    <col min="14849" max="14849" width="5.5703125" hidden="1" customWidth="1"/>
    <col min="14850" max="14850" width="37.5703125" hidden="1" customWidth="1"/>
    <col min="14851" max="14851" width="9.140625" hidden="1" customWidth="1"/>
    <col min="14852" max="14852" width="3.140625" hidden="1" customWidth="1"/>
    <col min="14853" max="15104" width="9.140625" hidden="1" customWidth="1"/>
    <col min="15105" max="15105" width="5.5703125" hidden="1" customWidth="1"/>
    <col min="15106" max="15106" width="37.5703125" hidden="1" customWidth="1"/>
    <col min="15107" max="15107" width="9.140625" hidden="1" customWidth="1"/>
    <col min="15108" max="15108" width="3.140625" hidden="1" customWidth="1"/>
    <col min="15361" max="15361" width="5.5703125" hidden="1" customWidth="1"/>
    <col min="15362" max="15362" width="37.5703125" hidden="1" customWidth="1"/>
    <col min="15363" max="15363" width="9.140625" hidden="1" customWidth="1"/>
    <col min="15364" max="15364" width="3.140625" hidden="1" customWidth="1"/>
    <col min="15365" max="15616" width="9.140625" hidden="1" customWidth="1"/>
    <col min="15617" max="15617" width="5.5703125" hidden="1" customWidth="1"/>
    <col min="15618" max="15618" width="37.5703125" hidden="1" customWidth="1"/>
    <col min="15619" max="15619" width="9.140625" hidden="1" customWidth="1"/>
    <col min="15620" max="15620" width="3.140625" hidden="1" customWidth="1"/>
    <col min="15621" max="15872" width="9.140625" hidden="1" customWidth="1"/>
    <col min="15873" max="15873" width="5.5703125" hidden="1" customWidth="1"/>
    <col min="15874" max="15874" width="37.5703125" hidden="1" customWidth="1"/>
    <col min="15875" max="15875" width="9.140625" hidden="1" customWidth="1"/>
    <col min="15876" max="15876" width="3.140625" hidden="1" customWidth="1"/>
    <col min="15877" max="16128" width="9.140625" hidden="1" customWidth="1"/>
    <col min="16129" max="16129" width="5.5703125" hidden="1" customWidth="1"/>
    <col min="16130" max="16130" width="37.5703125" hidden="1" customWidth="1"/>
    <col min="16131" max="16131" width="9.140625" hidden="1" customWidth="1"/>
    <col min="16132" max="16132" width="3.140625" hidden="1" customWidth="1"/>
  </cols>
  <sheetData>
    <row r="1" spans="1:10">
      <c r="A1" s="58" t="s">
        <v>406</v>
      </c>
      <c r="B1" s="58"/>
    </row>
    <row r="2" spans="1:10" ht="22.5" customHeight="1">
      <c r="A2" s="73"/>
      <c r="B2" s="73"/>
      <c r="D2" s="35"/>
      <c r="E2" s="36"/>
      <c r="F2" s="36"/>
      <c r="G2" s="36"/>
    </row>
    <row r="3" spans="1:10" ht="42.75" customHeight="1">
      <c r="A3" s="74" t="s">
        <v>799</v>
      </c>
      <c r="B3" s="75"/>
      <c r="C3" s="75"/>
    </row>
    <row r="4" spans="1:10" ht="25.5" customHeight="1">
      <c r="A4" s="24"/>
      <c r="B4" s="15" t="s">
        <v>790</v>
      </c>
      <c r="C4" s="15" t="s">
        <v>800</v>
      </c>
    </row>
    <row r="5" spans="1:10">
      <c r="A5" s="24" t="s">
        <v>5</v>
      </c>
      <c r="B5" s="15" t="s">
        <v>791</v>
      </c>
      <c r="C5" s="43">
        <v>15</v>
      </c>
    </row>
    <row r="6" spans="1:10">
      <c r="A6" s="24" t="s">
        <v>6</v>
      </c>
      <c r="B6" s="15" t="s">
        <v>792</v>
      </c>
      <c r="C6" s="43">
        <v>0</v>
      </c>
    </row>
    <row r="7" spans="1:10">
      <c r="A7" s="24" t="s">
        <v>7</v>
      </c>
      <c r="B7" s="15" t="s">
        <v>793</v>
      </c>
      <c r="C7" s="43">
        <v>0</v>
      </c>
      <c r="D7" s="37"/>
      <c r="E7" s="38"/>
      <c r="F7" s="38"/>
    </row>
    <row r="8" spans="1:10">
      <c r="A8" s="24" t="s">
        <v>8</v>
      </c>
      <c r="B8" s="15" t="s">
        <v>794</v>
      </c>
      <c r="C8" s="43">
        <v>0</v>
      </c>
      <c r="D8" s="39"/>
      <c r="E8" s="40"/>
      <c r="F8" s="40"/>
      <c r="G8" s="40"/>
      <c r="H8" s="40"/>
      <c r="I8" s="40"/>
      <c r="J8" s="40"/>
    </row>
    <row r="9" spans="1:10">
      <c r="A9" s="24" t="s">
        <v>9</v>
      </c>
      <c r="B9" s="15" t="s">
        <v>795</v>
      </c>
      <c r="C9" s="43">
        <v>1</v>
      </c>
      <c r="D9" s="41"/>
      <c r="E9" s="42"/>
      <c r="F9" s="42"/>
      <c r="G9" s="42"/>
      <c r="H9" s="42"/>
      <c r="I9" s="42"/>
      <c r="J9" s="42"/>
    </row>
    <row r="10" spans="1:10">
      <c r="A10" s="24" t="s">
        <v>10</v>
      </c>
      <c r="B10" s="15" t="s">
        <v>796</v>
      </c>
      <c r="C10" s="43">
        <v>0</v>
      </c>
      <c r="D10" s="41"/>
      <c r="E10" s="42"/>
      <c r="F10" s="42"/>
      <c r="G10" s="42"/>
      <c r="H10" s="42"/>
      <c r="I10" s="42"/>
      <c r="J10" s="42"/>
    </row>
    <row r="11" spans="1:10">
      <c r="A11" s="24" t="s">
        <v>11</v>
      </c>
      <c r="B11" s="15" t="s">
        <v>797</v>
      </c>
      <c r="C11" s="43">
        <v>0</v>
      </c>
      <c r="D11" s="41"/>
      <c r="E11" s="42"/>
      <c r="F11" s="42"/>
      <c r="G11" s="42"/>
      <c r="H11" s="42"/>
      <c r="I11" s="42"/>
      <c r="J11" s="42"/>
    </row>
    <row r="12" spans="1:10">
      <c r="A12" s="24" t="s">
        <v>12</v>
      </c>
      <c r="B12" s="15" t="s">
        <v>798</v>
      </c>
      <c r="C12" s="43">
        <v>0</v>
      </c>
      <c r="D12" s="41"/>
      <c r="E12" s="42"/>
      <c r="F12" s="42"/>
      <c r="G12" s="42"/>
      <c r="H12" s="42"/>
      <c r="I12" s="42"/>
      <c r="J12" s="42"/>
    </row>
    <row r="13" spans="1:10">
      <c r="A13" s="24" t="s">
        <v>13</v>
      </c>
      <c r="B13" s="15">
        <v>500</v>
      </c>
      <c r="C13" s="43">
        <v>1</v>
      </c>
      <c r="D13" s="41"/>
      <c r="E13" s="42"/>
      <c r="F13" s="42"/>
      <c r="G13" s="42"/>
      <c r="H13" s="42"/>
      <c r="I13" s="42"/>
      <c r="J13" s="42"/>
    </row>
    <row r="14" spans="1:10">
      <c r="A14" s="17" t="s">
        <v>466</v>
      </c>
      <c r="B14" s="24"/>
      <c r="C14" s="43">
        <f>SUM(C5:C13)</f>
        <v>17</v>
      </c>
      <c r="D14" s="41"/>
      <c r="E14" s="42"/>
      <c r="F14" s="42"/>
      <c r="G14" s="42"/>
      <c r="H14" s="42"/>
      <c r="I14" s="42"/>
      <c r="J14" s="42"/>
    </row>
    <row r="15" spans="1:10">
      <c r="A15" s="42"/>
      <c r="B15" s="42"/>
      <c r="C15" s="42"/>
      <c r="D15" s="41"/>
      <c r="E15" s="42"/>
      <c r="F15" s="42"/>
      <c r="G15" s="42"/>
      <c r="H15" s="42"/>
      <c r="I15" s="42"/>
      <c r="J15" s="42"/>
    </row>
    <row r="16" spans="1:10">
      <c r="A16" s="42"/>
    </row>
  </sheetData>
  <sheetProtection algorithmName="SHA-512" hashValue="2J3nwCW1QZR101XQTN/R9WllJpiZFay8UGe4OD4Oc9n4uQ8dadggKswA3cGHIRxwQda02eo3+ukesKSrir4Z8g==" saltValue="I8GsVO1Ri2p6sSb0AfYKGw==" spinCount="100000" sheet="1" objects="1" scenarios="1"/>
  <mergeCells count="3">
    <mergeCell ref="A1:B1"/>
    <mergeCell ref="A2:B2"/>
    <mergeCell ref="A3:C3"/>
  </mergeCells>
  <hyperlinks>
    <hyperlink ref="A1" location="Indholdsfortegnelse!A1" display="Tilbage til indholdsfortegnelsen" xr:uid="{00000000-0004-0000-1800-000000000000}"/>
  </hyperlinks>
  <pageMargins left="0.70866141732283472" right="0.70866141732283472" top="1.3779527559055118" bottom="0.74803149606299213" header="0.31496062992125984" footer="0.31496062992125984"/>
  <pageSetup paperSize="9" orientation="portrait" horizontalDpi="1200" verticalDpi="1200"/>
  <headerFooter scaleWithDoc="0" alignWithMargins="0">
    <oddHeader>&amp;C&amp;G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6">
    <tabColor theme="4"/>
    <pageSetUpPr fitToPage="1"/>
  </sheetPr>
  <dimension ref="A1:G66"/>
  <sheetViews>
    <sheetView showGridLines="0" topLeftCell="C1" zoomScaleNormal="100" workbookViewId="0">
      <selection activeCell="D5" sqref="D5:E5"/>
    </sheetView>
  </sheetViews>
  <sheetFormatPr defaultColWidth="11.42578125" defaultRowHeight="15"/>
  <cols>
    <col min="1" max="1" width="12.85546875" hidden="1" customWidth="1"/>
    <col min="2" max="2" width="15.5703125" hidden="1" customWidth="1"/>
    <col min="3" max="3" width="13.85546875" customWidth="1"/>
    <col min="4" max="4" width="87.42578125" customWidth="1"/>
    <col min="5" max="5" width="14.42578125" customWidth="1"/>
    <col min="6" max="6" width="7.7109375" customWidth="1"/>
    <col min="7" max="7" width="13.5703125" customWidth="1"/>
  </cols>
  <sheetData>
    <row r="1" spans="1:7">
      <c r="C1" s="58" t="s">
        <v>406</v>
      </c>
      <c r="D1" s="58"/>
    </row>
    <row r="3" spans="1:7">
      <c r="C3" s="76" t="s">
        <v>801</v>
      </c>
      <c r="D3" s="77" t="s">
        <v>902</v>
      </c>
      <c r="E3" s="77"/>
    </row>
    <row r="4" spans="1:7">
      <c r="C4" s="76"/>
      <c r="D4" s="77"/>
      <c r="E4" s="77"/>
    </row>
    <row r="5" spans="1:7">
      <c r="C5" s="44" t="s">
        <v>802</v>
      </c>
      <c r="D5" s="78">
        <f>INDEX(LivData,MATCH($D$3,LivNavn,0),MATCH("regnr",LivVar,0))</f>
        <v>62990</v>
      </c>
      <c r="E5" s="78"/>
    </row>
    <row r="7" spans="1:7" ht="30" customHeight="1">
      <c r="C7" s="54" t="s">
        <v>803</v>
      </c>
      <c r="D7" s="55"/>
      <c r="E7" s="56"/>
    </row>
    <row r="8" spans="1:7" ht="15" customHeight="1">
      <c r="C8" s="57" t="s">
        <v>187</v>
      </c>
      <c r="D8" s="57"/>
      <c r="E8" s="57"/>
    </row>
    <row r="9" spans="1:7" ht="31.5" customHeight="1">
      <c r="A9" s="18" t="s">
        <v>245</v>
      </c>
      <c r="B9" s="13" t="s">
        <v>244</v>
      </c>
      <c r="C9" s="12"/>
      <c r="D9" s="12"/>
      <c r="E9" s="15" t="s">
        <v>188</v>
      </c>
    </row>
    <row r="10" spans="1:7">
      <c r="A10" s="19" t="s">
        <v>279</v>
      </c>
      <c r="B10" t="str">
        <f>"Res_"&amp;$B$9&amp;"_"&amp;A10</f>
        <v>Res_BeY_BM</v>
      </c>
      <c r="C10" s="12" t="s">
        <v>5</v>
      </c>
      <c r="D10" s="12" t="s">
        <v>0</v>
      </c>
      <c r="E10" s="14">
        <f t="shared" ref="E10:E44" si="0">INDEX(LivData,MATCH($D$3,LivNavn,0),MATCH($B10,LivVar,0))</f>
        <v>49196</v>
      </c>
      <c r="G10" s="31"/>
    </row>
    <row r="11" spans="1:7">
      <c r="A11" s="19" t="s">
        <v>314</v>
      </c>
      <c r="B11" t="str">
        <f t="shared" ref="B11:B66" si="1">"Res_"&amp;$B$9&amp;"_"&amp;A11</f>
        <v>Res_BeY_AFp</v>
      </c>
      <c r="C11" s="12" t="s">
        <v>6</v>
      </c>
      <c r="D11" s="12" t="s">
        <v>86</v>
      </c>
      <c r="E11" s="14">
        <f t="shared" si="0"/>
        <v>0</v>
      </c>
      <c r="G11" s="31"/>
    </row>
    <row r="12" spans="1:7">
      <c r="A12" s="19" t="s">
        <v>246</v>
      </c>
      <c r="B12" t="str">
        <f t="shared" si="1"/>
        <v>Res_BeY_PMTot</v>
      </c>
      <c r="C12" s="16" t="s">
        <v>7</v>
      </c>
      <c r="D12" s="16" t="s">
        <v>1</v>
      </c>
      <c r="E12" s="14">
        <f t="shared" si="0"/>
        <v>49196</v>
      </c>
      <c r="G12" s="31"/>
    </row>
    <row r="13" spans="1:7">
      <c r="A13" s="19" t="s">
        <v>280</v>
      </c>
      <c r="B13" t="str">
        <f t="shared" si="1"/>
        <v>Res_BeY_IndT</v>
      </c>
      <c r="C13" s="12" t="s">
        <v>8</v>
      </c>
      <c r="D13" s="12" t="s">
        <v>2</v>
      </c>
      <c r="E13" s="14">
        <f t="shared" si="0"/>
        <v>0</v>
      </c>
      <c r="G13" s="31"/>
    </row>
    <row r="14" spans="1:7">
      <c r="A14" s="19" t="s">
        <v>281</v>
      </c>
      <c r="B14" t="str">
        <f t="shared" si="1"/>
        <v>Res_BeY_IndA</v>
      </c>
      <c r="C14" s="12" t="s">
        <v>9</v>
      </c>
      <c r="D14" s="12" t="s">
        <v>3</v>
      </c>
      <c r="E14" s="14">
        <f t="shared" si="0"/>
        <v>0</v>
      </c>
      <c r="G14" s="31"/>
    </row>
    <row r="15" spans="1:7">
      <c r="A15" s="19" t="s">
        <v>282</v>
      </c>
      <c r="B15" t="str">
        <f t="shared" si="1"/>
        <v>Res_BeY_IndE</v>
      </c>
      <c r="C15" s="12" t="s">
        <v>10</v>
      </c>
      <c r="D15" s="12" t="s">
        <v>4</v>
      </c>
      <c r="E15" s="14">
        <f t="shared" si="0"/>
        <v>0</v>
      </c>
      <c r="G15" s="31"/>
    </row>
    <row r="16" spans="1:7">
      <c r="A16" s="19" t="s">
        <v>315</v>
      </c>
      <c r="B16" t="str">
        <f t="shared" si="1"/>
        <v>Res_BeY_RiU</v>
      </c>
      <c r="C16" s="12" t="s">
        <v>11</v>
      </c>
      <c r="D16" s="12" t="s">
        <v>46</v>
      </c>
      <c r="E16" s="14">
        <f t="shared" si="0"/>
        <v>11226</v>
      </c>
      <c r="G16" s="31"/>
    </row>
    <row r="17" spans="1:7">
      <c r="A17" s="19" t="s">
        <v>283</v>
      </c>
      <c r="B17" t="str">
        <f t="shared" si="1"/>
        <v>Res_BeY_Kurs</v>
      </c>
      <c r="C17" s="12" t="s">
        <v>12</v>
      </c>
      <c r="D17" s="12" t="s">
        <v>47</v>
      </c>
      <c r="E17" s="14">
        <f t="shared" si="0"/>
        <v>147883</v>
      </c>
      <c r="G17" s="31"/>
    </row>
    <row r="18" spans="1:7">
      <c r="A18" s="19" t="s">
        <v>316</v>
      </c>
      <c r="B18" t="str">
        <f t="shared" si="1"/>
        <v>Res_BeY_Rug</v>
      </c>
      <c r="C18" s="12" t="s">
        <v>13</v>
      </c>
      <c r="D18" s="12" t="s">
        <v>48</v>
      </c>
      <c r="E18" s="14">
        <f t="shared" si="0"/>
        <v>-1405</v>
      </c>
      <c r="G18" s="31"/>
    </row>
    <row r="19" spans="1:7">
      <c r="A19" s="19" t="s">
        <v>284</v>
      </c>
      <c r="B19" t="str">
        <f t="shared" si="1"/>
        <v>Res_BeY_AdmV</v>
      </c>
      <c r="C19" s="12" t="s">
        <v>14</v>
      </c>
      <c r="D19" s="12" t="s">
        <v>49</v>
      </c>
      <c r="E19" s="14">
        <f t="shared" si="0"/>
        <v>-3084</v>
      </c>
      <c r="G19" s="31"/>
    </row>
    <row r="20" spans="1:7" ht="15.75" customHeight="1">
      <c r="A20" s="19" t="s">
        <v>381</v>
      </c>
      <c r="B20" t="str">
        <f t="shared" si="1"/>
        <v>Res_BeY_iaTot</v>
      </c>
      <c r="C20" s="16" t="s">
        <v>15</v>
      </c>
      <c r="D20" s="16" t="s">
        <v>50</v>
      </c>
      <c r="E20" s="14">
        <f t="shared" si="0"/>
        <v>154620</v>
      </c>
      <c r="G20" s="31"/>
    </row>
    <row r="21" spans="1:7">
      <c r="A21" s="19" t="s">
        <v>285</v>
      </c>
      <c r="B21" t="str">
        <f t="shared" si="1"/>
        <v>Res_BeY_Pas</v>
      </c>
      <c r="C21" s="12" t="s">
        <v>16</v>
      </c>
      <c r="D21" s="12" t="s">
        <v>51</v>
      </c>
      <c r="E21" s="14">
        <f t="shared" si="0"/>
        <v>-4887</v>
      </c>
      <c r="G21" s="31"/>
    </row>
    <row r="22" spans="1:7">
      <c r="A22" s="19" t="s">
        <v>317</v>
      </c>
      <c r="B22" t="str">
        <f t="shared" si="1"/>
        <v>Res_BeY_UbY</v>
      </c>
      <c r="C22" s="12" t="s">
        <v>17</v>
      </c>
      <c r="D22" s="12" t="s">
        <v>52</v>
      </c>
      <c r="E22" s="14">
        <f t="shared" si="0"/>
        <v>-136016</v>
      </c>
      <c r="G22" s="31"/>
    </row>
    <row r="23" spans="1:7">
      <c r="A23" s="19" t="s">
        <v>318</v>
      </c>
      <c r="B23" t="str">
        <f t="shared" si="1"/>
        <v>Res_BeY_MGd</v>
      </c>
      <c r="C23" s="12" t="s">
        <v>18</v>
      </c>
      <c r="D23" s="12" t="s">
        <v>53</v>
      </c>
      <c r="E23" s="14">
        <f t="shared" si="0"/>
        <v>-1</v>
      </c>
      <c r="G23" s="31"/>
    </row>
    <row r="24" spans="1:7">
      <c r="A24" s="19" t="s">
        <v>286</v>
      </c>
      <c r="B24" t="str">
        <f t="shared" si="1"/>
        <v>Res_BeY_YTot</v>
      </c>
      <c r="C24" s="16" t="s">
        <v>19</v>
      </c>
      <c r="D24" s="16" t="s">
        <v>189</v>
      </c>
      <c r="E24" s="14">
        <f t="shared" si="0"/>
        <v>-136017</v>
      </c>
      <c r="G24" s="31"/>
    </row>
    <row r="25" spans="1:7">
      <c r="A25" s="19" t="s">
        <v>287</v>
      </c>
      <c r="B25" t="str">
        <f t="shared" si="1"/>
        <v>Res_BeY_LP</v>
      </c>
      <c r="C25" s="12" t="s">
        <v>20</v>
      </c>
      <c r="D25" s="12" t="s">
        <v>243</v>
      </c>
      <c r="E25" s="14">
        <f t="shared" si="0"/>
        <v>-2304</v>
      </c>
      <c r="G25" s="31"/>
    </row>
    <row r="26" spans="1:7">
      <c r="A26" s="19" t="s">
        <v>288</v>
      </c>
      <c r="B26" t="str">
        <f t="shared" si="1"/>
        <v>Res_BeY_GLP</v>
      </c>
      <c r="C26" s="12" t="s">
        <v>21</v>
      </c>
      <c r="D26" s="12" t="s">
        <v>56</v>
      </c>
      <c r="E26" s="14">
        <f t="shared" si="0"/>
        <v>12885</v>
      </c>
      <c r="G26" s="31"/>
    </row>
    <row r="27" spans="1:7">
      <c r="A27" s="19" t="s">
        <v>289</v>
      </c>
      <c r="B27" t="str">
        <f t="shared" si="1"/>
        <v>Res_BeY_LPTot</v>
      </c>
      <c r="C27" s="16" t="s">
        <v>22</v>
      </c>
      <c r="D27" s="16" t="s">
        <v>190</v>
      </c>
      <c r="E27" s="14">
        <f t="shared" si="0"/>
        <v>10581</v>
      </c>
      <c r="G27" s="31"/>
    </row>
    <row r="28" spans="1:7">
      <c r="A28" s="19" t="s">
        <v>290</v>
      </c>
      <c r="B28" t="str">
        <f t="shared" si="1"/>
        <v>Res_BeY_Fm</v>
      </c>
      <c r="C28" s="12" t="s">
        <v>23</v>
      </c>
      <c r="D28" s="12" t="s">
        <v>191</v>
      </c>
      <c r="E28" s="14">
        <f t="shared" si="0"/>
        <v>287</v>
      </c>
      <c r="G28" s="31"/>
    </row>
    <row r="29" spans="1:7">
      <c r="A29" s="19" t="s">
        <v>382</v>
      </c>
      <c r="B29" t="str">
        <f t="shared" si="1"/>
        <v>Res_BeY_Okap</v>
      </c>
      <c r="C29" s="12" t="s">
        <v>24</v>
      </c>
      <c r="D29" s="12" t="s">
        <v>192</v>
      </c>
      <c r="E29" s="14">
        <f t="shared" si="0"/>
        <v>914</v>
      </c>
      <c r="G29" s="31"/>
    </row>
    <row r="30" spans="1:7">
      <c r="A30" s="19" t="s">
        <v>292</v>
      </c>
      <c r="B30" t="str">
        <f t="shared" si="1"/>
        <v>Res_BeY_Eom</v>
      </c>
      <c r="C30" s="12" t="s">
        <v>25</v>
      </c>
      <c r="D30" s="12" t="s">
        <v>57</v>
      </c>
      <c r="E30" s="14">
        <f t="shared" si="0"/>
        <v>0</v>
      </c>
      <c r="G30" s="31"/>
    </row>
    <row r="31" spans="1:7">
      <c r="A31" s="19" t="s">
        <v>293</v>
      </c>
      <c r="B31" t="str">
        <f t="shared" si="1"/>
        <v>Res_BeY_Aom</v>
      </c>
      <c r="C31" s="12" t="s">
        <v>26</v>
      </c>
      <c r="D31" s="12" t="s">
        <v>92</v>
      </c>
      <c r="E31" s="14">
        <f t="shared" si="0"/>
        <v>-10404</v>
      </c>
      <c r="G31" s="31"/>
    </row>
    <row r="32" spans="1:7">
      <c r="A32" s="19" t="s">
        <v>383</v>
      </c>
      <c r="B32" t="str">
        <f t="shared" si="1"/>
        <v>Res_BeY_RTv</v>
      </c>
      <c r="C32" s="12" t="s">
        <v>27</v>
      </c>
      <c r="D32" s="12" t="s">
        <v>58</v>
      </c>
      <c r="E32" s="14">
        <f t="shared" si="0"/>
        <v>0</v>
      </c>
      <c r="G32" s="31"/>
    </row>
    <row r="33" spans="1:7">
      <c r="A33" s="19" t="s">
        <v>319</v>
      </c>
      <c r="B33" t="str">
        <f t="shared" si="1"/>
        <v>Res_BeY_PGG</v>
      </c>
      <c r="C33" s="12" t="s">
        <v>28</v>
      </c>
      <c r="D33" s="12" t="s">
        <v>93</v>
      </c>
      <c r="E33" s="14">
        <f t="shared" si="0"/>
        <v>0</v>
      </c>
      <c r="G33" s="31"/>
    </row>
    <row r="34" spans="1:7">
      <c r="A34" s="19" t="s">
        <v>294</v>
      </c>
      <c r="B34" t="str">
        <f t="shared" si="1"/>
        <v>Res_BeY_DTot</v>
      </c>
      <c r="C34" s="16" t="s">
        <v>29</v>
      </c>
      <c r="D34" s="17" t="s">
        <v>201</v>
      </c>
      <c r="E34" s="14">
        <f t="shared" si="0"/>
        <v>-10404</v>
      </c>
      <c r="G34" s="31"/>
    </row>
    <row r="35" spans="1:7">
      <c r="A35" s="19" t="s">
        <v>326</v>
      </c>
      <c r="B35" t="str">
        <f t="shared" si="1"/>
        <v>Res_BeY_Oia</v>
      </c>
      <c r="C35" s="12" t="s">
        <v>30</v>
      </c>
      <c r="D35" s="12" t="s">
        <v>59</v>
      </c>
      <c r="E35" s="14">
        <f t="shared" si="0"/>
        <v>-66633</v>
      </c>
      <c r="G35" s="31"/>
    </row>
    <row r="36" spans="1:7">
      <c r="A36" s="19" t="s">
        <v>320</v>
      </c>
      <c r="B36" t="str">
        <f t="shared" si="1"/>
        <v>Res_BeY_FPTot</v>
      </c>
      <c r="C36" s="16" t="s">
        <v>31</v>
      </c>
      <c r="D36" s="16" t="s">
        <v>193</v>
      </c>
      <c r="E36" s="14">
        <f t="shared" si="0"/>
        <v>-2343</v>
      </c>
      <c r="G36" s="31"/>
    </row>
    <row r="37" spans="1:7">
      <c r="A37" s="19" t="s">
        <v>321</v>
      </c>
      <c r="B37" t="str">
        <f t="shared" si="1"/>
        <v>Res_BeY_RSU</v>
      </c>
      <c r="C37" s="12" t="s">
        <v>32</v>
      </c>
      <c r="D37" s="12" t="s">
        <v>60</v>
      </c>
      <c r="E37" s="14">
        <f t="shared" si="0"/>
        <v>-3214</v>
      </c>
      <c r="G37" s="31"/>
    </row>
    <row r="38" spans="1:7">
      <c r="A38" s="19" t="s">
        <v>384</v>
      </c>
      <c r="B38" t="str">
        <f t="shared" si="1"/>
        <v>Res_BeY_Ekia</v>
      </c>
      <c r="C38" s="12" t="s">
        <v>33</v>
      </c>
      <c r="D38" s="12" t="s">
        <v>61</v>
      </c>
      <c r="E38" s="14">
        <f t="shared" si="0"/>
        <v>66977</v>
      </c>
      <c r="G38" s="31"/>
    </row>
    <row r="39" spans="1:7">
      <c r="A39" s="19" t="s">
        <v>385</v>
      </c>
      <c r="B39" t="str">
        <f t="shared" si="1"/>
        <v>Res_BeY_Xind</v>
      </c>
      <c r="C39" s="12" t="s">
        <v>34</v>
      </c>
      <c r="D39" s="12" t="s">
        <v>62</v>
      </c>
      <c r="E39" s="14">
        <f t="shared" si="0"/>
        <v>0</v>
      </c>
      <c r="G39" s="31"/>
    </row>
    <row r="40" spans="1:7">
      <c r="A40" s="19" t="s">
        <v>386</v>
      </c>
      <c r="B40" t="str">
        <f t="shared" si="1"/>
        <v>Res_BeY_Xomk</v>
      </c>
      <c r="C40" s="12" t="s">
        <v>35</v>
      </c>
      <c r="D40" s="12" t="s">
        <v>194</v>
      </c>
      <c r="E40" s="14">
        <f t="shared" si="0"/>
        <v>0</v>
      </c>
      <c r="G40" s="31"/>
    </row>
    <row r="41" spans="1:7">
      <c r="A41" s="19" t="s">
        <v>295</v>
      </c>
      <c r="B41" t="str">
        <f t="shared" si="1"/>
        <v>Res_BeY_ROA</v>
      </c>
      <c r="C41" s="12" t="s">
        <v>36</v>
      </c>
      <c r="D41" s="12" t="s">
        <v>63</v>
      </c>
      <c r="E41" s="14">
        <f t="shared" si="0"/>
        <v>0</v>
      </c>
      <c r="G41" s="31"/>
    </row>
    <row r="42" spans="1:7">
      <c r="A42" s="19" t="s">
        <v>325</v>
      </c>
      <c r="B42" t="str">
        <f t="shared" si="1"/>
        <v>Res_BeY_RfSTot</v>
      </c>
      <c r="C42" s="16" t="s">
        <v>37</v>
      </c>
      <c r="D42" s="16" t="s">
        <v>403</v>
      </c>
      <c r="E42" s="14">
        <f t="shared" si="0"/>
        <v>61420</v>
      </c>
      <c r="G42" s="31"/>
    </row>
    <row r="43" spans="1:7">
      <c r="A43" s="19" t="s">
        <v>296</v>
      </c>
      <c r="B43" t="str">
        <f t="shared" si="1"/>
        <v>Res_BeY_SEk</v>
      </c>
      <c r="C43" s="12" t="s">
        <v>38</v>
      </c>
      <c r="D43" s="12" t="s">
        <v>64</v>
      </c>
      <c r="E43" s="14">
        <f t="shared" si="0"/>
        <v>-14942</v>
      </c>
      <c r="G43" s="31"/>
    </row>
    <row r="44" spans="1:7">
      <c r="A44" s="19" t="s">
        <v>269</v>
      </c>
      <c r="B44" t="str">
        <f t="shared" si="1"/>
        <v>Res_BeY_ResTot</v>
      </c>
      <c r="C44" s="16" t="s">
        <v>39</v>
      </c>
      <c r="D44" s="16" t="s">
        <v>195</v>
      </c>
      <c r="E44" s="14">
        <f t="shared" si="0"/>
        <v>46478</v>
      </c>
      <c r="G44" s="31"/>
    </row>
    <row r="45" spans="1:7">
      <c r="A45" s="19"/>
      <c r="C45" s="16"/>
      <c r="D45" s="16"/>
      <c r="E45" s="16"/>
      <c r="G45" s="31"/>
    </row>
    <row r="46" spans="1:7">
      <c r="A46" s="19"/>
      <c r="C46" s="16"/>
      <c r="D46" s="16" t="s">
        <v>65</v>
      </c>
      <c r="E46" s="16"/>
      <c r="G46" s="31"/>
    </row>
    <row r="47" spans="1:7">
      <c r="A47" s="19" t="s">
        <v>297</v>
      </c>
      <c r="B47" t="str">
        <f t="shared" si="1"/>
        <v>Res_BeY_SB</v>
      </c>
      <c r="C47" s="12" t="s">
        <v>40</v>
      </c>
      <c r="D47" s="12" t="s">
        <v>85</v>
      </c>
      <c r="E47" s="14">
        <f t="shared" ref="E47:E66" si="2">INDEX(LivData,MATCH($D$3,LivNavn,0),MATCH($B47,LivVar,0))</f>
        <v>1541</v>
      </c>
      <c r="G47" s="31"/>
    </row>
    <row r="48" spans="1:7">
      <c r="A48" s="19" t="s">
        <v>322</v>
      </c>
      <c r="B48" t="str">
        <f t="shared" si="1"/>
        <v>Res_BeY_SAF</v>
      </c>
      <c r="C48" s="12" t="s">
        <v>41</v>
      </c>
      <c r="D48" s="12" t="s">
        <v>86</v>
      </c>
      <c r="E48" s="14">
        <f t="shared" si="2"/>
        <v>0</v>
      </c>
      <c r="G48" s="31"/>
    </row>
    <row r="49" spans="1:7">
      <c r="A49" s="19" t="s">
        <v>323</v>
      </c>
      <c r="B49" t="str">
        <f t="shared" si="1"/>
        <v>Res_BeY_SPh</v>
      </c>
      <c r="C49" s="12" t="s">
        <v>42</v>
      </c>
      <c r="D49" s="12" t="s">
        <v>87</v>
      </c>
      <c r="E49" s="14">
        <f t="shared" si="2"/>
        <v>-6</v>
      </c>
      <c r="G49" s="31"/>
    </row>
    <row r="50" spans="1:7">
      <c r="A50" s="19" t="s">
        <v>313</v>
      </c>
      <c r="B50" t="str">
        <f t="shared" si="1"/>
        <v>Res_BeY_SFRm</v>
      </c>
      <c r="C50" s="12" t="s">
        <v>43</v>
      </c>
      <c r="D50" s="12" t="s">
        <v>196</v>
      </c>
      <c r="E50" s="14">
        <f t="shared" si="2"/>
        <v>0</v>
      </c>
      <c r="G50" s="31"/>
    </row>
    <row r="51" spans="1:7">
      <c r="A51" s="19" t="s">
        <v>298</v>
      </c>
      <c r="B51" t="str">
        <f t="shared" si="1"/>
        <v>Res_BeY_SGP</v>
      </c>
      <c r="C51" s="12" t="s">
        <v>44</v>
      </c>
      <c r="D51" s="12" t="s">
        <v>88</v>
      </c>
      <c r="E51" s="14">
        <f t="shared" si="2"/>
        <v>0</v>
      </c>
      <c r="G51" s="31"/>
    </row>
    <row r="52" spans="1:7">
      <c r="A52" s="19" t="s">
        <v>309</v>
      </c>
      <c r="B52" t="str">
        <f t="shared" si="1"/>
        <v>Res_BeY_SPTot</v>
      </c>
      <c r="C52" s="16" t="s">
        <v>45</v>
      </c>
      <c r="D52" s="16" t="s">
        <v>198</v>
      </c>
      <c r="E52" s="14">
        <f t="shared" si="2"/>
        <v>1535</v>
      </c>
      <c r="G52" s="31"/>
    </row>
    <row r="53" spans="1:7">
      <c r="A53" s="19" t="s">
        <v>299</v>
      </c>
      <c r="B53" t="str">
        <f t="shared" si="1"/>
        <v>Res_BeY_SFR</v>
      </c>
      <c r="C53" s="12" t="s">
        <v>66</v>
      </c>
      <c r="D53" s="12" t="s">
        <v>89</v>
      </c>
      <c r="E53" s="14">
        <f t="shared" si="2"/>
        <v>-1841</v>
      </c>
      <c r="G53" s="31"/>
    </row>
    <row r="54" spans="1:7">
      <c r="A54" s="19" t="s">
        <v>300</v>
      </c>
      <c r="B54" t="str">
        <f t="shared" si="1"/>
        <v>Res_BeY_SUE</v>
      </c>
      <c r="C54" s="12" t="s">
        <v>67</v>
      </c>
      <c r="D54" s="12" t="s">
        <v>90</v>
      </c>
      <c r="E54" s="14">
        <f t="shared" si="2"/>
        <v>-3544</v>
      </c>
      <c r="G54" s="31"/>
    </row>
    <row r="55" spans="1:7">
      <c r="A55" s="19" t="s">
        <v>301</v>
      </c>
      <c r="B55" t="str">
        <f t="shared" si="1"/>
        <v>Res_BeY_SMG</v>
      </c>
      <c r="C55" s="12" t="s">
        <v>68</v>
      </c>
      <c r="D55" s="12" t="s">
        <v>53</v>
      </c>
      <c r="E55" s="14">
        <f t="shared" si="2"/>
        <v>0</v>
      </c>
      <c r="G55" s="31"/>
    </row>
    <row r="56" spans="1:7">
      <c r="A56" s="19" t="s">
        <v>302</v>
      </c>
      <c r="B56" t="str">
        <f t="shared" si="1"/>
        <v>Res_BeY_SEh</v>
      </c>
      <c r="C56" s="12" t="s">
        <v>69</v>
      </c>
      <c r="D56" s="12" t="s">
        <v>54</v>
      </c>
      <c r="E56" s="14">
        <f t="shared" si="2"/>
        <v>506</v>
      </c>
      <c r="G56" s="31"/>
    </row>
    <row r="57" spans="1:7">
      <c r="A57" s="19" t="s">
        <v>310</v>
      </c>
      <c r="B57" t="str">
        <f t="shared" si="1"/>
        <v>Res_BeY_SRm</v>
      </c>
      <c r="C57" s="12" t="s">
        <v>70</v>
      </c>
      <c r="D57" s="12" t="s">
        <v>197</v>
      </c>
      <c r="E57" s="14">
        <f t="shared" si="2"/>
        <v>-1328</v>
      </c>
      <c r="G57" s="31"/>
    </row>
    <row r="58" spans="1:7">
      <c r="A58" s="19" t="s">
        <v>303</v>
      </c>
      <c r="B58" t="str">
        <f t="shared" si="1"/>
        <v>Res_BeY_SGEh</v>
      </c>
      <c r="C58" s="12" t="s">
        <v>71</v>
      </c>
      <c r="D58" s="12" t="s">
        <v>55</v>
      </c>
      <c r="E58" s="14">
        <f t="shared" si="2"/>
        <v>0</v>
      </c>
      <c r="G58" s="31"/>
    </row>
    <row r="59" spans="1:7">
      <c r="A59" s="19" t="s">
        <v>311</v>
      </c>
      <c r="B59" t="str">
        <f t="shared" si="1"/>
        <v>Res_BeY_SETot</v>
      </c>
      <c r="C59" s="16" t="s">
        <v>72</v>
      </c>
      <c r="D59" s="17" t="s">
        <v>199</v>
      </c>
      <c r="E59" s="14">
        <f t="shared" si="2"/>
        <v>-4366</v>
      </c>
      <c r="G59" s="31"/>
    </row>
    <row r="60" spans="1:7">
      <c r="A60" s="19" t="s">
        <v>304</v>
      </c>
      <c r="B60" t="str">
        <f t="shared" si="1"/>
        <v>Res_BeY_SBP</v>
      </c>
      <c r="C60" s="12" t="s">
        <v>73</v>
      </c>
      <c r="D60" s="12" t="s">
        <v>91</v>
      </c>
      <c r="E60" s="14">
        <f t="shared" si="2"/>
        <v>0</v>
      </c>
      <c r="G60" s="31"/>
    </row>
    <row r="61" spans="1:7">
      <c r="A61" s="19" t="s">
        <v>305</v>
      </c>
      <c r="B61" t="str">
        <f t="shared" si="1"/>
        <v>Res_BeY_SEom</v>
      </c>
      <c r="C61" s="12" t="s">
        <v>74</v>
      </c>
      <c r="D61" s="12" t="s">
        <v>57</v>
      </c>
      <c r="E61" s="14">
        <f t="shared" si="2"/>
        <v>0</v>
      </c>
      <c r="G61" s="31"/>
    </row>
    <row r="62" spans="1:7">
      <c r="A62" s="19" t="s">
        <v>306</v>
      </c>
      <c r="B62" t="str">
        <f t="shared" si="1"/>
        <v>Res_BeY_SAdm</v>
      </c>
      <c r="C62" s="12" t="s">
        <v>75</v>
      </c>
      <c r="D62" s="12" t="s">
        <v>92</v>
      </c>
      <c r="E62" s="14">
        <f t="shared" si="2"/>
        <v>-39</v>
      </c>
      <c r="G62" s="31"/>
    </row>
    <row r="63" spans="1:7">
      <c r="A63" s="19" t="s">
        <v>324</v>
      </c>
      <c r="B63" t="str">
        <f t="shared" si="1"/>
        <v>Res_BeY_SPGG</v>
      </c>
      <c r="C63" s="12" t="s">
        <v>76</v>
      </c>
      <c r="D63" s="12" t="s">
        <v>93</v>
      </c>
      <c r="E63" s="14">
        <f t="shared" si="2"/>
        <v>0</v>
      </c>
      <c r="G63" s="31"/>
    </row>
    <row r="64" spans="1:7">
      <c r="A64" s="19" t="s">
        <v>307</v>
      </c>
      <c r="B64" t="str">
        <f t="shared" si="1"/>
        <v>Res_BeY_SDTot</v>
      </c>
      <c r="C64" s="16" t="s">
        <v>77</v>
      </c>
      <c r="D64" s="16" t="s">
        <v>200</v>
      </c>
      <c r="E64" s="14">
        <f t="shared" si="2"/>
        <v>-39</v>
      </c>
      <c r="G64" s="31"/>
    </row>
    <row r="65" spans="1:7">
      <c r="A65" s="19" t="s">
        <v>308</v>
      </c>
      <c r="B65" t="str">
        <f t="shared" si="1"/>
        <v>Res_BeY_SSU</v>
      </c>
      <c r="C65" s="12" t="s">
        <v>78</v>
      </c>
      <c r="D65" s="12" t="s">
        <v>94</v>
      </c>
      <c r="E65" s="14">
        <f t="shared" si="2"/>
        <v>1497</v>
      </c>
      <c r="G65" s="31"/>
    </row>
    <row r="66" spans="1:7" ht="26.25" customHeight="1">
      <c r="A66" s="19" t="s">
        <v>312</v>
      </c>
      <c r="B66" t="str">
        <f t="shared" si="1"/>
        <v>Res_BeY_SRTot</v>
      </c>
      <c r="C66" s="16" t="s">
        <v>79</v>
      </c>
      <c r="D66" s="17" t="s">
        <v>202</v>
      </c>
      <c r="E66" s="14">
        <f t="shared" si="2"/>
        <v>-3214</v>
      </c>
      <c r="G66" s="31"/>
    </row>
  </sheetData>
  <sheetProtection algorithmName="SHA-512" hashValue="brOc5d1jXRYzn3uMy6jwJhDPHW6LPHrHroJ+3EXfOvThrZi3wCbC+slMyx7hec4Eced3xBJCKqjI7eOoa+MOvg==" saltValue="vnnWIBBFahRHZakCo5XSkQ==" spinCount="100000" sheet="1" objects="1" scenarios="1"/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 xr:uid="{00000000-0004-0000-1900-000000000000}"/>
  </hyperlinks>
  <pageMargins left="0.70866141732283472" right="0.70866141732283472" top="0.74803149606299213" bottom="0.74803149606299213" header="0.31496062992125984" footer="0.31496062992125984"/>
  <pageSetup paperSize="9" scale="75" orientation="portrait"/>
  <headerFooter scaleWithDoc="0" alignWithMargins="0">
    <oddHeader>&amp;C&amp;G</oddHead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'LIV data'!$C$2:$C$16</xm:f>
          </x14:formula1>
          <xm:sqref>D3:E4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7">
    <tabColor theme="4"/>
  </sheetPr>
  <dimension ref="A1:G110"/>
  <sheetViews>
    <sheetView showGridLines="0" topLeftCell="C1" zoomScaleNormal="100" workbookViewId="0">
      <selection activeCell="D5" sqref="D5:E5"/>
    </sheetView>
  </sheetViews>
  <sheetFormatPr defaultColWidth="11.42578125" defaultRowHeight="15"/>
  <cols>
    <col min="1" max="1" width="7.42578125" hidden="1" customWidth="1"/>
    <col min="2" max="2" width="16.7109375" hidden="1" customWidth="1"/>
    <col min="3" max="3" width="12.5703125" customWidth="1"/>
    <col min="4" max="4" width="109.5703125" customWidth="1"/>
    <col min="5" max="5" width="14.42578125" customWidth="1"/>
    <col min="6" max="6" width="9.140625" customWidth="1"/>
  </cols>
  <sheetData>
    <row r="1" spans="1:7">
      <c r="C1" s="58" t="s">
        <v>406</v>
      </c>
      <c r="D1" s="58"/>
    </row>
    <row r="3" spans="1:7">
      <c r="C3" s="76" t="s">
        <v>801</v>
      </c>
      <c r="D3" s="77" t="s">
        <v>897</v>
      </c>
      <c r="E3" s="77"/>
    </row>
    <row r="4" spans="1:7">
      <c r="C4" s="76"/>
      <c r="D4" s="77"/>
      <c r="E4" s="77"/>
    </row>
    <row r="5" spans="1:7">
      <c r="C5" s="44" t="s">
        <v>802</v>
      </c>
      <c r="D5" s="78">
        <f>INDEX(LivData,MATCH($D$3,LivNavn,0),MATCH("regnr",LivVar,0))</f>
        <v>62706</v>
      </c>
      <c r="E5" s="78"/>
    </row>
    <row r="7" spans="1:7" ht="30" customHeight="1">
      <c r="C7" s="59" t="s">
        <v>804</v>
      </c>
      <c r="D7" s="60"/>
      <c r="E7" s="61"/>
    </row>
    <row r="8" spans="1:7" ht="15" customHeight="1">
      <c r="C8" s="62" t="s">
        <v>187</v>
      </c>
      <c r="D8" s="63"/>
      <c r="E8" s="64"/>
    </row>
    <row r="9" spans="1:7" ht="22.5" customHeight="1">
      <c r="C9" s="12"/>
      <c r="D9" s="12"/>
      <c r="E9" s="15" t="s">
        <v>398</v>
      </c>
    </row>
    <row r="10" spans="1:7" ht="15" customHeight="1">
      <c r="B10" s="19" t="s">
        <v>278</v>
      </c>
      <c r="C10" s="12"/>
      <c r="D10" s="16" t="s">
        <v>95</v>
      </c>
      <c r="E10" s="15"/>
    </row>
    <row r="11" spans="1:7">
      <c r="A11" s="22" t="s">
        <v>247</v>
      </c>
      <c r="B11" t="str">
        <f>"Bal_"&amp;A11&amp;"_"&amp;$B$10</f>
        <v>Bal_iak_AkPa</v>
      </c>
      <c r="C11" s="12" t="s">
        <v>5</v>
      </c>
      <c r="D11" s="12" t="s">
        <v>96</v>
      </c>
      <c r="E11" s="14">
        <f t="shared" ref="E11:E55" si="0">INDEX(LivData,MATCH($D$3,LivNavn,0),MATCH($B11,LivVar,0))</f>
        <v>0</v>
      </c>
      <c r="G11" s="31"/>
    </row>
    <row r="12" spans="1:7">
      <c r="A12" s="22" t="s">
        <v>248</v>
      </c>
      <c r="B12" t="str">
        <f t="shared" ref="B12:B75" si="1">"Bal_"&amp;A12&amp;"_"&amp;$B$10</f>
        <v>Bal_Dm_AkPa</v>
      </c>
      <c r="C12" s="12" t="s">
        <v>6</v>
      </c>
      <c r="D12" s="12" t="s">
        <v>97</v>
      </c>
      <c r="E12" s="14">
        <f t="shared" si="0"/>
        <v>0</v>
      </c>
      <c r="G12" s="31"/>
    </row>
    <row r="13" spans="1:7">
      <c r="A13" s="22" t="s">
        <v>249</v>
      </c>
      <c r="B13" t="str">
        <f t="shared" si="1"/>
        <v>Bal_Dejd_AkPa</v>
      </c>
      <c r="C13" s="12" t="s">
        <v>7</v>
      </c>
      <c r="D13" s="12" t="s">
        <v>98</v>
      </c>
      <c r="E13" s="14">
        <f t="shared" si="0"/>
        <v>0</v>
      </c>
      <c r="G13" s="31"/>
    </row>
    <row r="14" spans="1:7">
      <c r="A14" s="22" t="s">
        <v>327</v>
      </c>
      <c r="B14" t="str">
        <f t="shared" si="1"/>
        <v>Bal_MATot_AkPa</v>
      </c>
      <c r="C14" s="16" t="s">
        <v>8</v>
      </c>
      <c r="D14" s="16" t="s">
        <v>99</v>
      </c>
      <c r="E14" s="14">
        <f t="shared" si="0"/>
        <v>0</v>
      </c>
      <c r="G14" s="31"/>
    </row>
    <row r="15" spans="1:7">
      <c r="A15" s="22" t="s">
        <v>375</v>
      </c>
      <c r="B15" t="str">
        <f t="shared" si="1"/>
        <v>Bal_iEjd_AkPa</v>
      </c>
      <c r="C15" s="12" t="s">
        <v>9</v>
      </c>
      <c r="D15" s="12" t="s">
        <v>100</v>
      </c>
      <c r="E15" s="14">
        <f t="shared" si="0"/>
        <v>156220</v>
      </c>
      <c r="G15" s="31"/>
    </row>
    <row r="16" spans="1:7">
      <c r="A16" s="22" t="s">
        <v>376</v>
      </c>
      <c r="B16" t="str">
        <f t="shared" si="1"/>
        <v>Bal_KapTv_AkPa</v>
      </c>
      <c r="C16" s="12" t="s">
        <v>10</v>
      </c>
      <c r="D16" s="12" t="s">
        <v>101</v>
      </c>
      <c r="E16" s="14">
        <f t="shared" si="0"/>
        <v>1441724</v>
      </c>
      <c r="G16" s="31"/>
    </row>
    <row r="17" spans="1:7">
      <c r="A17" s="22" t="s">
        <v>377</v>
      </c>
      <c r="B17" t="str">
        <f t="shared" si="1"/>
        <v>Bal_UTv_AkPa</v>
      </c>
      <c r="C17" s="12" t="s">
        <v>11</v>
      </c>
      <c r="D17" s="12" t="s">
        <v>102</v>
      </c>
      <c r="E17" s="14">
        <f t="shared" si="0"/>
        <v>0</v>
      </c>
      <c r="G17" s="31"/>
    </row>
    <row r="18" spans="1:7">
      <c r="A18" s="22" t="s">
        <v>378</v>
      </c>
      <c r="B18" t="str">
        <f t="shared" si="1"/>
        <v>Bal_KapAv_AkPa</v>
      </c>
      <c r="C18" s="12" t="s">
        <v>12</v>
      </c>
      <c r="D18" s="12" t="s">
        <v>103</v>
      </c>
      <c r="E18" s="14">
        <f t="shared" si="0"/>
        <v>0</v>
      </c>
      <c r="G18" s="31"/>
    </row>
    <row r="19" spans="1:7">
      <c r="A19" s="22" t="s">
        <v>379</v>
      </c>
      <c r="B19" t="str">
        <f t="shared" si="1"/>
        <v>Bal_UAv_AkPa</v>
      </c>
      <c r="C19" s="12" t="s">
        <v>13</v>
      </c>
      <c r="D19" s="12" t="s">
        <v>104</v>
      </c>
      <c r="E19" s="14">
        <f t="shared" si="0"/>
        <v>0</v>
      </c>
      <c r="G19" s="31"/>
    </row>
    <row r="20" spans="1:7">
      <c r="A20" s="22" t="s">
        <v>251</v>
      </c>
      <c r="B20" t="str">
        <f t="shared" si="1"/>
        <v>Bal_invTot_AkPa</v>
      </c>
      <c r="C20" s="16" t="s">
        <v>14</v>
      </c>
      <c r="D20" s="16" t="s">
        <v>105</v>
      </c>
      <c r="E20" s="14">
        <f t="shared" si="0"/>
        <v>1441724</v>
      </c>
      <c r="G20" s="31"/>
    </row>
    <row r="21" spans="1:7">
      <c r="A21" s="22" t="s">
        <v>252</v>
      </c>
      <c r="B21" t="str">
        <f t="shared" si="1"/>
        <v>Bal_Kapa_AkPa</v>
      </c>
      <c r="C21" s="12" t="s">
        <v>15</v>
      </c>
      <c r="D21" s="12" t="s">
        <v>106</v>
      </c>
      <c r="E21" s="14">
        <f t="shared" si="0"/>
        <v>1863006</v>
      </c>
      <c r="G21" s="31"/>
    </row>
    <row r="22" spans="1:7">
      <c r="A22" s="22" t="s">
        <v>253</v>
      </c>
      <c r="B22" t="str">
        <f t="shared" si="1"/>
        <v>Bal_invAn_AkPa</v>
      </c>
      <c r="C22" s="12" t="s">
        <v>16</v>
      </c>
      <c r="D22" s="12" t="s">
        <v>107</v>
      </c>
      <c r="E22" s="14">
        <f t="shared" si="0"/>
        <v>9391605</v>
      </c>
      <c r="G22" s="31"/>
    </row>
    <row r="23" spans="1:7">
      <c r="A23" s="22" t="s">
        <v>399</v>
      </c>
      <c r="B23" t="str">
        <f t="shared" si="1"/>
        <v>Bal_ObL_AkPa</v>
      </c>
      <c r="C23" s="12" t="s">
        <v>17</v>
      </c>
      <c r="D23" s="12" t="s">
        <v>108</v>
      </c>
      <c r="E23" s="14">
        <f t="shared" si="0"/>
        <v>1397947</v>
      </c>
      <c r="G23" s="31"/>
    </row>
    <row r="24" spans="1:7">
      <c r="A24" s="22" t="s">
        <v>254</v>
      </c>
      <c r="B24" t="str">
        <f t="shared" si="1"/>
        <v>Bal_AnKi_AkPa</v>
      </c>
      <c r="C24" s="12" t="s">
        <v>18</v>
      </c>
      <c r="D24" s="12" t="s">
        <v>109</v>
      </c>
      <c r="E24" s="14">
        <f t="shared" si="0"/>
        <v>4823</v>
      </c>
      <c r="G24" s="31"/>
    </row>
    <row r="25" spans="1:7">
      <c r="A25" s="22" t="s">
        <v>255</v>
      </c>
      <c r="B25" t="str">
        <f t="shared" si="1"/>
        <v>Bal_PUd_AkPa</v>
      </c>
      <c r="C25" s="12" t="s">
        <v>19</v>
      </c>
      <c r="D25" s="12" t="s">
        <v>110</v>
      </c>
      <c r="E25" s="14">
        <f t="shared" si="0"/>
        <v>0</v>
      </c>
      <c r="G25" s="31"/>
    </row>
    <row r="26" spans="1:7">
      <c r="A26" s="22" t="s">
        <v>256</v>
      </c>
      <c r="B26" t="str">
        <f t="shared" si="1"/>
        <v>Bal_Xud_AkPa</v>
      </c>
      <c r="C26" s="12" t="s">
        <v>20</v>
      </c>
      <c r="D26" s="12" t="s">
        <v>111</v>
      </c>
      <c r="E26" s="14">
        <f t="shared" si="0"/>
        <v>174</v>
      </c>
      <c r="G26" s="31"/>
    </row>
    <row r="27" spans="1:7">
      <c r="A27" s="22" t="s">
        <v>257</v>
      </c>
      <c r="B27" t="str">
        <f t="shared" si="1"/>
        <v>Bal_iKre_AkPa</v>
      </c>
      <c r="C27" s="12" t="s">
        <v>21</v>
      </c>
      <c r="D27" s="12" t="s">
        <v>112</v>
      </c>
      <c r="E27" s="14">
        <f t="shared" si="0"/>
        <v>167174</v>
      </c>
      <c r="G27" s="31"/>
    </row>
    <row r="28" spans="1:7">
      <c r="A28" s="22" t="s">
        <v>258</v>
      </c>
      <c r="B28" t="str">
        <f t="shared" si="1"/>
        <v>Bal_Xinv_AkPa</v>
      </c>
      <c r="C28" s="12" t="s">
        <v>22</v>
      </c>
      <c r="D28" s="12" t="s">
        <v>113</v>
      </c>
      <c r="E28" s="14">
        <f t="shared" si="0"/>
        <v>1956261</v>
      </c>
      <c r="G28" s="31"/>
    </row>
    <row r="29" spans="1:7">
      <c r="A29" s="22" t="s">
        <v>387</v>
      </c>
      <c r="B29" t="str">
        <f t="shared" si="1"/>
        <v>Bal_FinTot_AkPa</v>
      </c>
      <c r="C29" s="16" t="s">
        <v>23</v>
      </c>
      <c r="D29" s="16" t="s">
        <v>203</v>
      </c>
      <c r="E29" s="14">
        <f t="shared" si="0"/>
        <v>14780990</v>
      </c>
      <c r="G29" s="31"/>
    </row>
    <row r="30" spans="1:7">
      <c r="A30" s="22" t="s">
        <v>259</v>
      </c>
      <c r="B30" t="str">
        <f t="shared" si="1"/>
        <v>Bal_Gfd_AkPa</v>
      </c>
      <c r="C30" s="12" t="s">
        <v>24</v>
      </c>
      <c r="D30" s="12" t="s">
        <v>114</v>
      </c>
      <c r="E30" s="14">
        <f t="shared" si="0"/>
        <v>0</v>
      </c>
      <c r="G30" s="31"/>
    </row>
    <row r="31" spans="1:7">
      <c r="A31" s="22" t="s">
        <v>250</v>
      </c>
      <c r="B31" t="str">
        <f t="shared" si="1"/>
        <v>Bal_iakTot_AkPa</v>
      </c>
      <c r="C31" s="16" t="s">
        <v>25</v>
      </c>
      <c r="D31" s="16" t="s">
        <v>115</v>
      </c>
      <c r="E31" s="14">
        <f t="shared" si="0"/>
        <v>16378934</v>
      </c>
      <c r="G31" s="31"/>
    </row>
    <row r="32" spans="1:7">
      <c r="A32" s="22" t="s">
        <v>328</v>
      </c>
      <c r="B32" t="str">
        <f t="shared" si="1"/>
        <v>Bal_iakTM_AkPa</v>
      </c>
      <c r="C32" s="12" t="s">
        <v>26</v>
      </c>
      <c r="D32" s="12" t="s">
        <v>204</v>
      </c>
      <c r="E32" s="14">
        <f t="shared" si="0"/>
        <v>0</v>
      </c>
      <c r="G32" s="31"/>
    </row>
    <row r="33" spans="1:7">
      <c r="A33" s="22" t="s">
        <v>329</v>
      </c>
      <c r="B33" t="str">
        <f t="shared" si="1"/>
        <v>Bal_GfPh_AkPa</v>
      </c>
      <c r="C33" s="12" t="s">
        <v>27</v>
      </c>
      <c r="D33" s="12" t="s">
        <v>221</v>
      </c>
      <c r="E33" s="14">
        <f t="shared" si="0"/>
        <v>0</v>
      </c>
      <c r="G33" s="31"/>
    </row>
    <row r="34" spans="1:7">
      <c r="A34" s="22" t="s">
        <v>330</v>
      </c>
      <c r="B34" t="str">
        <f t="shared" si="1"/>
        <v>Bal_GfLP_AkPa</v>
      </c>
      <c r="C34" s="12" t="s">
        <v>28</v>
      </c>
      <c r="D34" s="12" t="s">
        <v>116</v>
      </c>
      <c r="E34" s="14">
        <f t="shared" si="0"/>
        <v>31565</v>
      </c>
      <c r="G34" s="31"/>
    </row>
    <row r="35" spans="1:7">
      <c r="A35" s="22" t="s">
        <v>331</v>
      </c>
      <c r="B35" t="str">
        <f t="shared" si="1"/>
        <v>Bal_GfEh_AkPa</v>
      </c>
      <c r="C35" s="12" t="s">
        <v>29</v>
      </c>
      <c r="D35" s="12" t="s">
        <v>117</v>
      </c>
      <c r="E35" s="14">
        <f t="shared" si="0"/>
        <v>259900</v>
      </c>
      <c r="G35" s="31"/>
    </row>
    <row r="36" spans="1:7">
      <c r="A36" s="22" t="s">
        <v>332</v>
      </c>
      <c r="B36" t="str">
        <f t="shared" si="1"/>
        <v>Bal_Gfx_AkPa</v>
      </c>
      <c r="C36" s="12" t="s">
        <v>30</v>
      </c>
      <c r="D36" s="12" t="s">
        <v>205</v>
      </c>
      <c r="E36" s="14">
        <f t="shared" si="0"/>
        <v>0</v>
      </c>
      <c r="G36" s="31"/>
    </row>
    <row r="37" spans="1:7">
      <c r="A37" s="22" t="s">
        <v>333</v>
      </c>
      <c r="B37" t="str">
        <f t="shared" si="1"/>
        <v>Bal_GfTot_AkPa</v>
      </c>
      <c r="C37" s="16" t="s">
        <v>31</v>
      </c>
      <c r="D37" s="16" t="s">
        <v>222</v>
      </c>
      <c r="E37" s="14">
        <f t="shared" si="0"/>
        <v>291465</v>
      </c>
      <c r="G37" s="31"/>
    </row>
    <row r="38" spans="1:7">
      <c r="A38" s="22" t="s">
        <v>334</v>
      </c>
      <c r="B38" t="str">
        <f t="shared" si="1"/>
        <v>Bal_TFtM_AkPa</v>
      </c>
      <c r="C38" s="12" t="s">
        <v>32</v>
      </c>
      <c r="D38" s="12" t="s">
        <v>118</v>
      </c>
      <c r="E38" s="14">
        <f t="shared" si="0"/>
        <v>61785</v>
      </c>
      <c r="G38" s="31"/>
    </row>
    <row r="39" spans="1:7">
      <c r="A39" s="22" t="s">
        <v>335</v>
      </c>
      <c r="B39" t="str">
        <f t="shared" si="1"/>
        <v>Bal_TFm_AkPa</v>
      </c>
      <c r="C39" s="12" t="s">
        <v>33</v>
      </c>
      <c r="D39" s="12" t="s">
        <v>119</v>
      </c>
      <c r="E39" s="14">
        <f t="shared" si="0"/>
        <v>0</v>
      </c>
      <c r="G39" s="31"/>
    </row>
    <row r="40" spans="1:7">
      <c r="A40" s="22" t="s">
        <v>336</v>
      </c>
      <c r="B40" t="str">
        <f t="shared" si="1"/>
        <v>Bal_TDFTot_AkPa</v>
      </c>
      <c r="C40" s="16" t="s">
        <v>34</v>
      </c>
      <c r="D40" s="16" t="s">
        <v>223</v>
      </c>
      <c r="E40" s="14">
        <f t="shared" si="0"/>
        <v>61785</v>
      </c>
      <c r="G40" s="31"/>
    </row>
    <row r="41" spans="1:7">
      <c r="A41" s="22" t="s">
        <v>337</v>
      </c>
      <c r="B41" t="str">
        <f t="shared" si="1"/>
        <v>Bal_TFv_AkPa</v>
      </c>
      <c r="C41" s="12" t="s">
        <v>35</v>
      </c>
      <c r="D41" s="12" t="s">
        <v>120</v>
      </c>
      <c r="E41" s="14">
        <f t="shared" si="0"/>
        <v>0</v>
      </c>
      <c r="G41" s="31"/>
    </row>
    <row r="42" spans="1:7">
      <c r="A42" s="22" t="s">
        <v>338</v>
      </c>
      <c r="B42" t="str">
        <f t="shared" si="1"/>
        <v>Bal_TTv_AkPa</v>
      </c>
      <c r="C42" s="12" t="s">
        <v>36</v>
      </c>
      <c r="D42" s="12" t="s">
        <v>121</v>
      </c>
      <c r="E42" s="14">
        <f t="shared" si="0"/>
        <v>0</v>
      </c>
      <c r="G42" s="31"/>
    </row>
    <row r="43" spans="1:7">
      <c r="A43" s="22" t="s">
        <v>339</v>
      </c>
      <c r="B43" t="str">
        <f t="shared" si="1"/>
        <v>Bal_TAv_AkPa</v>
      </c>
      <c r="C43" s="12" t="s">
        <v>37</v>
      </c>
      <c r="D43" s="12" t="s">
        <v>122</v>
      </c>
      <c r="E43" s="14">
        <f t="shared" si="0"/>
        <v>0</v>
      </c>
      <c r="G43" s="31"/>
    </row>
    <row r="44" spans="1:7">
      <c r="A44" s="22" t="s">
        <v>390</v>
      </c>
      <c r="B44" t="str">
        <f t="shared" si="1"/>
        <v>Bal_XTh_AkPa</v>
      </c>
      <c r="C44" s="12" t="s">
        <v>38</v>
      </c>
      <c r="D44" s="12" t="s">
        <v>123</v>
      </c>
      <c r="E44" s="14">
        <f t="shared" si="0"/>
        <v>33589</v>
      </c>
      <c r="G44" s="31"/>
    </row>
    <row r="45" spans="1:7">
      <c r="A45" s="22" t="s">
        <v>340</v>
      </c>
      <c r="B45" t="str">
        <f t="shared" si="1"/>
        <v>Bal_TTot_AkPa</v>
      </c>
      <c r="C45" s="16" t="s">
        <v>39</v>
      </c>
      <c r="D45" s="16" t="s">
        <v>224</v>
      </c>
      <c r="E45" s="14">
        <f t="shared" si="0"/>
        <v>386839</v>
      </c>
      <c r="G45" s="31"/>
    </row>
    <row r="46" spans="1:7">
      <c r="A46" s="22" t="s">
        <v>341</v>
      </c>
      <c r="B46" t="str">
        <f t="shared" si="1"/>
        <v>Bal_AkMB_AkPa</v>
      </c>
      <c r="C46" s="12" t="s">
        <v>40</v>
      </c>
      <c r="D46" s="12" t="s">
        <v>228</v>
      </c>
      <c r="E46" s="14">
        <f t="shared" si="0"/>
        <v>0</v>
      </c>
      <c r="G46" s="31"/>
    </row>
    <row r="47" spans="1:7">
      <c r="A47" s="22" t="s">
        <v>342</v>
      </c>
      <c r="B47" t="str">
        <f t="shared" si="1"/>
        <v>Bal_ASa_AkPa</v>
      </c>
      <c r="C47" s="12" t="s">
        <v>41</v>
      </c>
      <c r="D47" s="12" t="s">
        <v>124</v>
      </c>
      <c r="E47" s="14">
        <f t="shared" si="0"/>
        <v>12753</v>
      </c>
      <c r="G47" s="31"/>
    </row>
    <row r="48" spans="1:7">
      <c r="A48" s="22" t="s">
        <v>343</v>
      </c>
      <c r="B48" t="str">
        <f t="shared" si="1"/>
        <v>Bal_USa_AkPa</v>
      </c>
      <c r="C48" s="12" t="s">
        <v>42</v>
      </c>
      <c r="D48" s="12" t="s">
        <v>126</v>
      </c>
      <c r="E48" s="14">
        <f t="shared" si="0"/>
        <v>388463</v>
      </c>
      <c r="G48" s="31"/>
    </row>
    <row r="49" spans="1:7">
      <c r="A49" s="22" t="s">
        <v>344</v>
      </c>
      <c r="B49" t="str">
        <f t="shared" si="1"/>
        <v>Bal_LBe_AkPa</v>
      </c>
      <c r="C49" s="12" t="s">
        <v>43</v>
      </c>
      <c r="D49" s="12" t="s">
        <v>125</v>
      </c>
      <c r="E49" s="14">
        <f t="shared" si="0"/>
        <v>156714</v>
      </c>
      <c r="G49" s="31"/>
    </row>
    <row r="50" spans="1:7">
      <c r="A50" s="22" t="s">
        <v>388</v>
      </c>
      <c r="B50" t="str">
        <f t="shared" si="1"/>
        <v>Bal_AkX_AkPa</v>
      </c>
      <c r="C50" s="12" t="s">
        <v>44</v>
      </c>
      <c r="D50" s="12" t="s">
        <v>113</v>
      </c>
      <c r="E50" s="14">
        <f t="shared" si="0"/>
        <v>131788</v>
      </c>
      <c r="G50" s="31"/>
    </row>
    <row r="51" spans="1:7">
      <c r="A51" s="22" t="s">
        <v>389</v>
      </c>
      <c r="B51" t="str">
        <f t="shared" si="1"/>
        <v>Bal_AkXTot_AkPa</v>
      </c>
      <c r="C51" s="16" t="s">
        <v>45</v>
      </c>
      <c r="D51" s="16" t="s">
        <v>225</v>
      </c>
      <c r="E51" s="14">
        <f t="shared" si="0"/>
        <v>689718</v>
      </c>
      <c r="G51" s="31"/>
    </row>
    <row r="52" spans="1:7">
      <c r="A52" s="22" t="s">
        <v>393</v>
      </c>
      <c r="B52" t="str">
        <f t="shared" si="1"/>
        <v>Bal_TrL_AkPa</v>
      </c>
      <c r="C52" s="12" t="s">
        <v>66</v>
      </c>
      <c r="D52" s="12" t="s">
        <v>127</v>
      </c>
      <c r="E52" s="14">
        <f t="shared" si="0"/>
        <v>0</v>
      </c>
      <c r="G52" s="31"/>
    </row>
    <row r="53" spans="1:7">
      <c r="A53" s="22" t="s">
        <v>391</v>
      </c>
      <c r="B53" t="str">
        <f t="shared" si="1"/>
        <v>Bal_XPap_AkPa</v>
      </c>
      <c r="C53" s="12" t="s">
        <v>67</v>
      </c>
      <c r="D53" s="12" t="s">
        <v>128</v>
      </c>
      <c r="E53" s="14">
        <f t="shared" si="0"/>
        <v>19690</v>
      </c>
      <c r="G53" s="31"/>
    </row>
    <row r="54" spans="1:7">
      <c r="A54" s="22" t="s">
        <v>392</v>
      </c>
      <c r="B54" t="str">
        <f t="shared" si="1"/>
        <v>Bal_PapTot_AkPa</v>
      </c>
      <c r="C54" s="16" t="s">
        <v>68</v>
      </c>
      <c r="D54" s="16" t="s">
        <v>226</v>
      </c>
      <c r="E54" s="14">
        <f t="shared" si="0"/>
        <v>19690</v>
      </c>
      <c r="G54" s="31"/>
    </row>
    <row r="55" spans="1:7">
      <c r="A55" s="22" t="s">
        <v>260</v>
      </c>
      <c r="B55" t="str">
        <f t="shared" si="1"/>
        <v>Bal_AktTot_AkPa</v>
      </c>
      <c r="C55" s="16" t="s">
        <v>69</v>
      </c>
      <c r="D55" s="16" t="s">
        <v>227</v>
      </c>
      <c r="E55" s="14">
        <f t="shared" si="0"/>
        <v>17475181</v>
      </c>
      <c r="G55" s="31"/>
    </row>
    <row r="56" spans="1:7">
      <c r="A56" s="15"/>
      <c r="C56" s="12"/>
      <c r="D56" s="12"/>
      <c r="E56" s="15"/>
      <c r="G56" s="31"/>
    </row>
    <row r="57" spans="1:7" ht="15" customHeight="1">
      <c r="A57" s="15"/>
      <c r="C57" s="12"/>
      <c r="D57" s="16" t="s">
        <v>129</v>
      </c>
      <c r="E57" s="15"/>
      <c r="G57" s="31"/>
    </row>
    <row r="58" spans="1:7">
      <c r="A58" s="22" t="s">
        <v>261</v>
      </c>
      <c r="B58" t="str">
        <f t="shared" si="1"/>
        <v>Bal_AGk_AkPa</v>
      </c>
      <c r="C58" s="12" t="s">
        <v>70</v>
      </c>
      <c r="D58" s="12" t="s">
        <v>160</v>
      </c>
      <c r="E58" s="14">
        <f t="shared" ref="E58:E89" si="2">INDEX(LivData,MATCH($D$3,LivNavn,0),MATCH($B58,LivVar,0))</f>
        <v>10000</v>
      </c>
      <c r="G58" s="31"/>
    </row>
    <row r="59" spans="1:7">
      <c r="A59" s="22" t="s">
        <v>262</v>
      </c>
      <c r="B59" t="str">
        <f t="shared" si="1"/>
        <v>Bal_OEm_AkPa</v>
      </c>
      <c r="C59" s="12" t="s">
        <v>71</v>
      </c>
      <c r="D59" s="12" t="s">
        <v>161</v>
      </c>
      <c r="E59" s="14">
        <f t="shared" si="2"/>
        <v>0</v>
      </c>
      <c r="G59" s="31"/>
    </row>
    <row r="60" spans="1:7">
      <c r="A60" s="22" t="s">
        <v>400</v>
      </c>
      <c r="B60" t="str">
        <f t="shared" si="1"/>
        <v>Bal_OhL_AkPa</v>
      </c>
      <c r="C60" s="12" t="s">
        <v>72</v>
      </c>
      <c r="D60" s="12" t="s">
        <v>162</v>
      </c>
      <c r="E60" s="14">
        <f t="shared" si="2"/>
        <v>0</v>
      </c>
      <c r="G60" s="31"/>
    </row>
    <row r="61" spans="1:7">
      <c r="A61" s="22" t="s">
        <v>263</v>
      </c>
      <c r="B61" t="str">
        <f t="shared" si="1"/>
        <v>Bal_AVUE_AkPa</v>
      </c>
      <c r="C61" s="12" t="s">
        <v>73</v>
      </c>
      <c r="D61" s="12" t="s">
        <v>163</v>
      </c>
      <c r="E61" s="14">
        <f t="shared" si="2"/>
        <v>0</v>
      </c>
      <c r="G61" s="31"/>
    </row>
    <row r="62" spans="1:7">
      <c r="A62" s="22" t="s">
        <v>264</v>
      </c>
      <c r="B62" t="str">
        <f t="shared" si="1"/>
        <v>Bal_AVSB_AkPa</v>
      </c>
      <c r="C62" s="12" t="s">
        <v>74</v>
      </c>
      <c r="D62" s="12" t="s">
        <v>164</v>
      </c>
      <c r="E62" s="14">
        <f t="shared" si="2"/>
        <v>0</v>
      </c>
      <c r="G62" s="31"/>
    </row>
    <row r="63" spans="1:7">
      <c r="A63" s="22" t="s">
        <v>345</v>
      </c>
      <c r="B63" t="str">
        <f t="shared" si="1"/>
        <v>Bal_XVr_AkPa</v>
      </c>
      <c r="C63" s="12" t="s">
        <v>75</v>
      </c>
      <c r="D63" s="12" t="s">
        <v>165</v>
      </c>
      <c r="E63" s="14">
        <f t="shared" si="2"/>
        <v>0</v>
      </c>
      <c r="G63" s="31"/>
    </row>
    <row r="64" spans="1:7">
      <c r="A64" s="22" t="s">
        <v>265</v>
      </c>
      <c r="B64" t="str">
        <f t="shared" si="1"/>
        <v>Bal_AVTot_AkPa</v>
      </c>
      <c r="C64" s="16" t="s">
        <v>76</v>
      </c>
      <c r="D64" s="16" t="s">
        <v>236</v>
      </c>
      <c r="E64" s="14">
        <f t="shared" si="2"/>
        <v>0</v>
      </c>
      <c r="G64" s="31"/>
    </row>
    <row r="65" spans="1:7">
      <c r="A65" s="22" t="s">
        <v>266</v>
      </c>
      <c r="B65" t="str">
        <f t="shared" si="1"/>
        <v>Bal_Sif_AkPa</v>
      </c>
      <c r="C65" s="12" t="s">
        <v>77</v>
      </c>
      <c r="D65" s="12" t="s">
        <v>166</v>
      </c>
      <c r="E65" s="14">
        <f t="shared" si="2"/>
        <v>100883</v>
      </c>
      <c r="G65" s="31"/>
    </row>
    <row r="66" spans="1:7">
      <c r="A66" s="22" t="s">
        <v>267</v>
      </c>
      <c r="B66" t="str">
        <f t="shared" si="1"/>
        <v>Bal_VeH_AkPa</v>
      </c>
      <c r="C66" s="12" t="s">
        <v>78</v>
      </c>
      <c r="D66" s="12" t="s">
        <v>167</v>
      </c>
      <c r="E66" s="14">
        <f t="shared" si="2"/>
        <v>0</v>
      </c>
      <c r="G66" s="31"/>
    </row>
    <row r="67" spans="1:7">
      <c r="A67" s="22" t="s">
        <v>268</v>
      </c>
      <c r="B67" t="str">
        <f t="shared" si="1"/>
        <v>Bal_XH_AkPa</v>
      </c>
      <c r="C67" s="12" t="s">
        <v>79</v>
      </c>
      <c r="D67" s="12" t="s">
        <v>168</v>
      </c>
      <c r="E67" s="14">
        <f t="shared" si="2"/>
        <v>156800</v>
      </c>
      <c r="G67" s="31"/>
    </row>
    <row r="68" spans="1:7">
      <c r="A68" s="22" t="s">
        <v>269</v>
      </c>
      <c r="B68" t="str">
        <f t="shared" si="1"/>
        <v>Bal_ResTot_AkPa</v>
      </c>
      <c r="C68" s="16" t="s">
        <v>80</v>
      </c>
      <c r="D68" s="16" t="s">
        <v>237</v>
      </c>
      <c r="E68" s="14">
        <f t="shared" si="2"/>
        <v>257683</v>
      </c>
      <c r="G68" s="31"/>
    </row>
    <row r="69" spans="1:7">
      <c r="A69" s="22" t="s">
        <v>270</v>
      </c>
      <c r="B69" t="str">
        <f t="shared" si="1"/>
        <v>Bal_OvUn_AkPa</v>
      </c>
      <c r="C69" s="12" t="s">
        <v>81</v>
      </c>
      <c r="D69" s="12" t="s">
        <v>169</v>
      </c>
      <c r="E69" s="14">
        <f t="shared" si="2"/>
        <v>189735</v>
      </c>
      <c r="G69" s="31"/>
    </row>
    <row r="70" spans="1:7">
      <c r="A70" s="22" t="s">
        <v>346</v>
      </c>
      <c r="B70" t="str">
        <f t="shared" si="1"/>
        <v>Bal_FUb_AkPa</v>
      </c>
      <c r="C70" s="12" t="s">
        <v>82</v>
      </c>
      <c r="D70" s="12" t="s">
        <v>230</v>
      </c>
      <c r="E70" s="14">
        <f t="shared" si="2"/>
        <v>0</v>
      </c>
      <c r="G70" s="31"/>
    </row>
    <row r="71" spans="1:7">
      <c r="A71" s="22" t="s">
        <v>347</v>
      </c>
      <c r="B71" t="str">
        <f t="shared" si="1"/>
        <v>Bal_Mi_AkPa</v>
      </c>
      <c r="C71" s="12" t="s">
        <v>83</v>
      </c>
      <c r="D71" s="12" t="s">
        <v>229</v>
      </c>
      <c r="E71" s="14">
        <f t="shared" si="2"/>
        <v>0</v>
      </c>
      <c r="G71" s="31"/>
    </row>
    <row r="72" spans="1:7">
      <c r="A72" s="22" t="s">
        <v>348</v>
      </c>
      <c r="B72" t="str">
        <f t="shared" si="1"/>
        <v>Bal_EkTot_AkPa</v>
      </c>
      <c r="C72" s="16" t="s">
        <v>84</v>
      </c>
      <c r="D72" s="16" t="s">
        <v>238</v>
      </c>
      <c r="E72" s="14">
        <f t="shared" si="2"/>
        <v>457418</v>
      </c>
      <c r="G72" s="31"/>
    </row>
    <row r="73" spans="1:7">
      <c r="A73" s="22" t="s">
        <v>291</v>
      </c>
      <c r="B73" t="str">
        <f t="shared" si="1"/>
        <v>Bal_OKap_AkPa</v>
      </c>
      <c r="C73" s="12" t="s">
        <v>130</v>
      </c>
      <c r="D73" s="12" t="s">
        <v>206</v>
      </c>
      <c r="E73" s="14">
        <f t="shared" si="2"/>
        <v>0</v>
      </c>
      <c r="G73" s="31"/>
    </row>
    <row r="74" spans="1:7">
      <c r="A74" s="22" t="s">
        <v>349</v>
      </c>
      <c r="B74" t="str">
        <f t="shared" si="1"/>
        <v>Bal_AnLk_AkPa</v>
      </c>
      <c r="C74" s="12" t="s">
        <v>131</v>
      </c>
      <c r="D74" s="12" t="s">
        <v>207</v>
      </c>
      <c r="E74" s="14">
        <f t="shared" si="2"/>
        <v>0</v>
      </c>
      <c r="G74" s="31"/>
    </row>
    <row r="75" spans="1:7">
      <c r="A75" s="22" t="s">
        <v>350</v>
      </c>
      <c r="B75" t="str">
        <f t="shared" si="1"/>
        <v>Bal_ALTot_AkPa</v>
      </c>
      <c r="C75" s="16" t="s">
        <v>132</v>
      </c>
      <c r="D75" s="16" t="s">
        <v>239</v>
      </c>
      <c r="E75" s="14">
        <f t="shared" si="2"/>
        <v>0</v>
      </c>
      <c r="G75" s="31"/>
    </row>
    <row r="76" spans="1:7">
      <c r="A76" s="22" t="s">
        <v>351</v>
      </c>
      <c r="B76" t="str">
        <f t="shared" ref="B76:B110" si="3">"Bal_"&amp;A76&amp;"_"&amp;$B$10</f>
        <v>Bal_Phs_AkPa</v>
      </c>
      <c r="C76" s="12" t="s">
        <v>133</v>
      </c>
      <c r="D76" s="12" t="s">
        <v>232</v>
      </c>
      <c r="E76" s="14">
        <f t="shared" si="2"/>
        <v>30015</v>
      </c>
      <c r="G76" s="31"/>
    </row>
    <row r="77" spans="1:7">
      <c r="A77" s="22" t="s">
        <v>352</v>
      </c>
      <c r="B77" t="str">
        <f t="shared" si="3"/>
        <v>Bal_FmS_AkPa</v>
      </c>
      <c r="C77" s="12" t="s">
        <v>134</v>
      </c>
      <c r="D77" s="12" t="s">
        <v>233</v>
      </c>
      <c r="E77" s="14">
        <f t="shared" si="2"/>
        <v>10186</v>
      </c>
      <c r="G77" s="31"/>
    </row>
    <row r="78" spans="1:7">
      <c r="A78" s="22" t="s">
        <v>353</v>
      </c>
      <c r="B78" t="str">
        <f t="shared" si="3"/>
        <v>Bal_GY_AkPa</v>
      </c>
      <c r="C78" s="12" t="s">
        <v>135</v>
      </c>
      <c r="D78" s="12" t="s">
        <v>170</v>
      </c>
      <c r="E78" s="14">
        <f t="shared" si="2"/>
        <v>10754244</v>
      </c>
      <c r="G78" s="31"/>
    </row>
    <row r="79" spans="1:7">
      <c r="A79" s="22" t="s">
        <v>401</v>
      </c>
      <c r="B79" t="str">
        <f t="shared" si="3"/>
        <v>Bal_inBp_AkPa</v>
      </c>
      <c r="C79" s="12" t="s">
        <v>136</v>
      </c>
      <c r="D79" s="12" t="s">
        <v>208</v>
      </c>
      <c r="E79" s="14">
        <f t="shared" si="2"/>
        <v>2249029</v>
      </c>
      <c r="G79" s="31"/>
    </row>
    <row r="80" spans="1:7">
      <c r="A80" s="22" t="s">
        <v>354</v>
      </c>
      <c r="B80" t="str">
        <f t="shared" si="3"/>
        <v>Bal_KoBp_AkPa</v>
      </c>
      <c r="C80" s="12" t="s">
        <v>137</v>
      </c>
      <c r="D80" s="12" t="s">
        <v>209</v>
      </c>
      <c r="E80" s="14">
        <f t="shared" si="2"/>
        <v>330455</v>
      </c>
      <c r="G80" s="31"/>
    </row>
    <row r="81" spans="1:7">
      <c r="A81" s="22" t="s">
        <v>355</v>
      </c>
      <c r="B81" t="str">
        <f t="shared" si="3"/>
        <v>Bal_RmGp_AkPa</v>
      </c>
      <c r="C81" s="12" t="s">
        <v>138</v>
      </c>
      <c r="D81" s="12" t="s">
        <v>210</v>
      </c>
      <c r="E81" s="14">
        <f t="shared" si="2"/>
        <v>0</v>
      </c>
      <c r="G81" s="31"/>
    </row>
    <row r="82" spans="1:7">
      <c r="A82" s="22" t="s">
        <v>356</v>
      </c>
      <c r="B82" t="str">
        <f t="shared" si="3"/>
        <v>Bal_HGTot_AkPa</v>
      </c>
      <c r="C82" s="16" t="s">
        <v>139</v>
      </c>
      <c r="D82" s="16" t="s">
        <v>240</v>
      </c>
      <c r="E82" s="14">
        <f t="shared" si="2"/>
        <v>13333728</v>
      </c>
      <c r="G82" s="31"/>
    </row>
    <row r="83" spans="1:7">
      <c r="A83" s="22" t="s">
        <v>357</v>
      </c>
      <c r="B83" t="str">
        <f t="shared" si="3"/>
        <v>Bal_HMrp_AkPa</v>
      </c>
      <c r="C83" s="12" t="s">
        <v>140</v>
      </c>
      <c r="D83" s="12" t="s">
        <v>211</v>
      </c>
      <c r="E83" s="14">
        <f t="shared" si="2"/>
        <v>0</v>
      </c>
      <c r="G83" s="31"/>
    </row>
    <row r="84" spans="1:7">
      <c r="A84" s="22" t="s">
        <v>358</v>
      </c>
      <c r="B84" t="str">
        <f t="shared" si="3"/>
        <v>Bal_RMrp_AkPa</v>
      </c>
      <c r="C84" s="12" t="s">
        <v>141</v>
      </c>
      <c r="D84" s="12" t="s">
        <v>212</v>
      </c>
      <c r="E84" s="14">
        <f t="shared" si="2"/>
        <v>0</v>
      </c>
      <c r="G84" s="31"/>
    </row>
    <row r="85" spans="1:7">
      <c r="A85" s="22" t="s">
        <v>359</v>
      </c>
      <c r="B85" t="str">
        <f t="shared" si="3"/>
        <v>Bal_MrpTot_AkPa</v>
      </c>
      <c r="C85" s="16" t="s">
        <v>142</v>
      </c>
      <c r="D85" s="16" t="s">
        <v>241</v>
      </c>
      <c r="E85" s="14">
        <f t="shared" si="2"/>
        <v>0</v>
      </c>
      <c r="G85" s="31"/>
    </row>
    <row r="86" spans="1:7">
      <c r="A86" s="22" t="s">
        <v>289</v>
      </c>
      <c r="B86" t="str">
        <f t="shared" si="3"/>
        <v>Bal_LPTot_AkPa</v>
      </c>
      <c r="C86" s="16" t="s">
        <v>143</v>
      </c>
      <c r="D86" s="16" t="s">
        <v>242</v>
      </c>
      <c r="E86" s="14">
        <f t="shared" si="2"/>
        <v>13333728</v>
      </c>
      <c r="G86" s="31"/>
    </row>
    <row r="87" spans="1:7">
      <c r="A87" s="22" t="s">
        <v>360</v>
      </c>
      <c r="B87" t="str">
        <f t="shared" si="3"/>
        <v>Bal_FmLi_AkPa</v>
      </c>
      <c r="C87" s="12" t="s">
        <v>144</v>
      </c>
      <c r="D87" s="12" t="s">
        <v>213</v>
      </c>
      <c r="E87" s="14">
        <f t="shared" si="2"/>
        <v>797264</v>
      </c>
      <c r="G87" s="31"/>
    </row>
    <row r="88" spans="1:7">
      <c r="A88" s="22" t="s">
        <v>361</v>
      </c>
      <c r="B88" t="str">
        <f t="shared" si="3"/>
        <v>Bal_EhS_AkPa</v>
      </c>
      <c r="C88" s="12" t="s">
        <v>145</v>
      </c>
      <c r="D88" s="12" t="s">
        <v>214</v>
      </c>
      <c r="E88" s="14">
        <f t="shared" si="2"/>
        <v>547832</v>
      </c>
      <c r="G88" s="31"/>
    </row>
    <row r="89" spans="1:7">
      <c r="A89" s="22" t="s">
        <v>362</v>
      </c>
      <c r="B89" t="str">
        <f t="shared" si="3"/>
        <v>Bal_RmS_AkPa</v>
      </c>
      <c r="C89" s="12" t="s">
        <v>146</v>
      </c>
      <c r="D89" s="12" t="s">
        <v>215</v>
      </c>
      <c r="E89" s="14">
        <f t="shared" si="2"/>
        <v>5759</v>
      </c>
      <c r="G89" s="31"/>
    </row>
    <row r="90" spans="1:7">
      <c r="A90" s="22" t="s">
        <v>271</v>
      </c>
      <c r="B90" t="str">
        <f t="shared" si="3"/>
        <v>Bal_HBP_AkPa</v>
      </c>
      <c r="C90" s="12" t="s">
        <v>147</v>
      </c>
      <c r="D90" s="12" t="s">
        <v>171</v>
      </c>
      <c r="E90" s="14">
        <f t="shared" ref="E90:E110" si="4">INDEX(LivData,MATCH($D$3,LivNavn,0),MATCH($B90,LivVar,0))</f>
        <v>0</v>
      </c>
      <c r="G90" s="31"/>
    </row>
    <row r="91" spans="1:7">
      <c r="A91" s="22" t="s">
        <v>363</v>
      </c>
      <c r="B91" t="str">
        <f t="shared" si="3"/>
        <v>Bal_HFiTot_AkPa</v>
      </c>
      <c r="C91" s="16" t="s">
        <v>148</v>
      </c>
      <c r="D91" s="16" t="s">
        <v>397</v>
      </c>
      <c r="E91" s="14">
        <f t="shared" si="4"/>
        <v>14724784</v>
      </c>
      <c r="G91" s="31"/>
    </row>
    <row r="92" spans="1:7">
      <c r="A92" s="22" t="s">
        <v>364</v>
      </c>
      <c r="B92" t="str">
        <f t="shared" si="3"/>
        <v>Bal_PLF_AkPa</v>
      </c>
      <c r="C92" s="12" t="s">
        <v>149</v>
      </c>
      <c r="D92" s="12" t="s">
        <v>172</v>
      </c>
      <c r="E92" s="14">
        <f t="shared" si="4"/>
        <v>0</v>
      </c>
      <c r="G92" s="31"/>
    </row>
    <row r="93" spans="1:7">
      <c r="A93" s="22" t="s">
        <v>365</v>
      </c>
      <c r="B93" t="str">
        <f t="shared" si="3"/>
        <v>Bal_USf_AkPa</v>
      </c>
      <c r="C93" s="12" t="s">
        <v>150</v>
      </c>
      <c r="D93" s="12" t="s">
        <v>173</v>
      </c>
      <c r="E93" s="14">
        <f t="shared" si="4"/>
        <v>0</v>
      </c>
      <c r="G93" s="31"/>
    </row>
    <row r="94" spans="1:7">
      <c r="A94" s="22" t="s">
        <v>366</v>
      </c>
      <c r="B94" t="str">
        <f t="shared" si="3"/>
        <v>Bal_XHen_AkPa</v>
      </c>
      <c r="C94" s="12" t="s">
        <v>151</v>
      </c>
      <c r="D94" s="12" t="s">
        <v>174</v>
      </c>
      <c r="E94" s="14">
        <f t="shared" si="4"/>
        <v>53</v>
      </c>
      <c r="G94" s="31"/>
    </row>
    <row r="95" spans="1:7">
      <c r="A95" s="22" t="s">
        <v>367</v>
      </c>
      <c r="B95" t="str">
        <f t="shared" si="3"/>
        <v>Bal_HFTot_AkPa</v>
      </c>
      <c r="C95" s="16" t="s">
        <v>152</v>
      </c>
      <c r="D95" s="16" t="s">
        <v>394</v>
      </c>
      <c r="E95" s="14">
        <f t="shared" si="4"/>
        <v>53</v>
      </c>
      <c r="G95" s="31"/>
    </row>
    <row r="96" spans="1:7">
      <c r="A96" s="22" t="s">
        <v>380</v>
      </c>
      <c r="B96" t="str">
        <f t="shared" si="3"/>
        <v>Bal_Gfdep_AkPa</v>
      </c>
      <c r="C96" s="12" t="s">
        <v>153</v>
      </c>
      <c r="D96" s="12" t="s">
        <v>114</v>
      </c>
      <c r="E96" s="14">
        <f t="shared" si="4"/>
        <v>0</v>
      </c>
      <c r="G96" s="31"/>
    </row>
    <row r="97" spans="1:7">
      <c r="A97" s="22" t="s">
        <v>272</v>
      </c>
      <c r="B97" t="str">
        <f t="shared" si="3"/>
        <v>Bal_GDF_AkPa</v>
      </c>
      <c r="C97" s="12" t="s">
        <v>154</v>
      </c>
      <c r="D97" s="12" t="s">
        <v>175</v>
      </c>
      <c r="E97" s="14">
        <f t="shared" si="4"/>
        <v>37093</v>
      </c>
      <c r="G97" s="31"/>
    </row>
    <row r="98" spans="1:7">
      <c r="A98" s="22" t="s">
        <v>273</v>
      </c>
      <c r="B98" t="str">
        <f t="shared" si="3"/>
        <v>Bal_GGf_AkPa</v>
      </c>
      <c r="C98" s="12" t="s">
        <v>155</v>
      </c>
      <c r="D98" s="12" t="s">
        <v>176</v>
      </c>
      <c r="E98" s="14">
        <f t="shared" si="4"/>
        <v>25971</v>
      </c>
      <c r="G98" s="31"/>
    </row>
    <row r="99" spans="1:7">
      <c r="A99" s="22" t="s">
        <v>402</v>
      </c>
      <c r="B99" t="str">
        <f t="shared" si="3"/>
        <v>Bal_OgL_AkPa</v>
      </c>
      <c r="C99" s="12" t="s">
        <v>156</v>
      </c>
      <c r="D99" s="12" t="s">
        <v>177</v>
      </c>
      <c r="E99" s="14">
        <f t="shared" si="4"/>
        <v>0</v>
      </c>
      <c r="G99" s="31"/>
    </row>
    <row r="100" spans="1:7">
      <c r="A100" s="22" t="s">
        <v>274</v>
      </c>
      <c r="B100" t="str">
        <f t="shared" si="3"/>
        <v>Bal_KonG_AkPa</v>
      </c>
      <c r="C100" s="12" t="s">
        <v>157</v>
      </c>
      <c r="D100" s="12" t="s">
        <v>178</v>
      </c>
      <c r="E100" s="14">
        <f t="shared" si="4"/>
        <v>0</v>
      </c>
      <c r="G100" s="31"/>
    </row>
    <row r="101" spans="1:7">
      <c r="A101" s="22" t="s">
        <v>368</v>
      </c>
      <c r="B101" t="str">
        <f t="shared" si="3"/>
        <v>Bal_UdG_AkPa</v>
      </c>
      <c r="C101" s="12" t="s">
        <v>158</v>
      </c>
      <c r="D101" s="12" t="s">
        <v>186</v>
      </c>
      <c r="E101" s="14">
        <f t="shared" si="4"/>
        <v>0</v>
      </c>
      <c r="G101" s="31"/>
    </row>
    <row r="102" spans="1:7">
      <c r="A102" s="22" t="s">
        <v>275</v>
      </c>
      <c r="B102" t="str">
        <f t="shared" si="3"/>
        <v>Bal_GKre_AkPa</v>
      </c>
      <c r="C102" s="12" t="s">
        <v>159</v>
      </c>
      <c r="D102" s="12" t="s">
        <v>179</v>
      </c>
      <c r="E102" s="14">
        <f t="shared" si="4"/>
        <v>0</v>
      </c>
      <c r="G102" s="31"/>
    </row>
    <row r="103" spans="1:7">
      <c r="A103" s="22" t="s">
        <v>369</v>
      </c>
      <c r="B103" t="str">
        <f t="shared" si="3"/>
        <v>Bal_GTv_AkPa</v>
      </c>
      <c r="C103" s="12" t="s">
        <v>216</v>
      </c>
      <c r="D103" s="12" t="s">
        <v>180</v>
      </c>
      <c r="E103" s="14">
        <f t="shared" si="4"/>
        <v>18840</v>
      </c>
      <c r="G103" s="31"/>
    </row>
    <row r="104" spans="1:7">
      <c r="A104" s="22" t="s">
        <v>370</v>
      </c>
      <c r="B104" t="str">
        <f t="shared" si="3"/>
        <v>Bal_GAv_AkPa</v>
      </c>
      <c r="C104" s="12" t="s">
        <v>217</v>
      </c>
      <c r="D104" s="12" t="s">
        <v>181</v>
      </c>
      <c r="E104" s="14">
        <f t="shared" si="4"/>
        <v>0</v>
      </c>
      <c r="G104" s="31"/>
    </row>
    <row r="105" spans="1:7">
      <c r="A105" s="22" t="s">
        <v>371</v>
      </c>
      <c r="B105" t="str">
        <f t="shared" si="3"/>
        <v>Bal_AkSf_AkPa</v>
      </c>
      <c r="C105" s="12" t="s">
        <v>218</v>
      </c>
      <c r="D105" s="12" t="s">
        <v>182</v>
      </c>
      <c r="E105" s="14">
        <f t="shared" si="4"/>
        <v>49531</v>
      </c>
      <c r="G105" s="31"/>
    </row>
    <row r="106" spans="1:7">
      <c r="A106" s="22" t="s">
        <v>276</v>
      </c>
      <c r="B106" t="str">
        <f t="shared" si="3"/>
        <v>Bal_MOF_AkPa</v>
      </c>
      <c r="C106" s="12" t="s">
        <v>219</v>
      </c>
      <c r="D106" s="12" t="s">
        <v>183</v>
      </c>
      <c r="E106" s="14">
        <f t="shared" si="4"/>
        <v>0</v>
      </c>
      <c r="G106" s="31"/>
    </row>
    <row r="107" spans="1:7">
      <c r="A107" s="22" t="s">
        <v>372</v>
      </c>
      <c r="B107" t="str">
        <f t="shared" si="3"/>
        <v>Bal_XG_AkPa</v>
      </c>
      <c r="C107" s="12" t="s">
        <v>220</v>
      </c>
      <c r="D107" s="12" t="s">
        <v>184</v>
      </c>
      <c r="E107" s="14">
        <f t="shared" si="4"/>
        <v>2160794</v>
      </c>
      <c r="G107" s="31"/>
    </row>
    <row r="108" spans="1:7">
      <c r="A108" s="22" t="s">
        <v>277</v>
      </c>
      <c r="B108" t="str">
        <f t="shared" si="3"/>
        <v>Bal_GTot_AkPa</v>
      </c>
      <c r="C108" s="16" t="s">
        <v>231</v>
      </c>
      <c r="D108" s="16" t="s">
        <v>395</v>
      </c>
      <c r="E108" s="14">
        <f t="shared" si="4"/>
        <v>2292229</v>
      </c>
      <c r="G108" s="31"/>
    </row>
    <row r="109" spans="1:7">
      <c r="A109" s="22" t="s">
        <v>373</v>
      </c>
      <c r="B109" t="str">
        <f t="shared" si="3"/>
        <v>Bal_Pap_AkPa</v>
      </c>
      <c r="C109" s="12" t="s">
        <v>234</v>
      </c>
      <c r="D109" s="12" t="s">
        <v>185</v>
      </c>
      <c r="E109" s="14">
        <f t="shared" si="4"/>
        <v>697</v>
      </c>
      <c r="G109" s="31"/>
    </row>
    <row r="110" spans="1:7">
      <c r="A110" s="22" t="s">
        <v>374</v>
      </c>
      <c r="B110" t="str">
        <f t="shared" si="3"/>
        <v>Bal_PasTot_AkPa</v>
      </c>
      <c r="C110" s="16" t="s">
        <v>235</v>
      </c>
      <c r="D110" s="16" t="s">
        <v>396</v>
      </c>
      <c r="E110" s="14">
        <f t="shared" si="4"/>
        <v>17475181</v>
      </c>
      <c r="G110" s="31"/>
    </row>
  </sheetData>
  <sheetProtection algorithmName="SHA-512" hashValue="KMUspKHC5mD004PBLP7Ne9HgNJi5iJYx/WAuOwyjmN6+ncPMGsX66frTgzfehhP4csXaKoa1Dg9KRZ0ZTZNwNw==" saltValue="InKMf80NUs/JjbQyG7aV3g==" spinCount="100000" sheet="1" objects="1" scenarios="1"/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 xr:uid="{00000000-0004-0000-1A00-000000000000}"/>
  </hyperlinks>
  <pageMargins left="0.70866141732283472" right="0.70866141732283472" top="0.74803149606299213" bottom="0.74803149606299213" header="0.31496062992125984" footer="0.31496062992125984"/>
  <pageSetup paperSize="9" scale="64" fitToWidth="0" fitToHeight="0" orientation="portrait"/>
  <headerFooter scaleWithDoc="0" alignWithMargins="0">
    <oddHeader>&amp;C&amp;G</oddHead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0000000}">
          <x14:formula1>
            <xm:f>'LIV data'!$C$2:$C$17</xm:f>
          </x14:formula1>
          <xm:sqref>D3:E4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28">
    <tabColor theme="4"/>
    <pageSetUpPr fitToPage="1"/>
  </sheetPr>
  <dimension ref="A1:G28"/>
  <sheetViews>
    <sheetView showGridLines="0" topLeftCell="C1" zoomScaleNormal="100" workbookViewId="0">
      <selection activeCell="L17" sqref="L17"/>
    </sheetView>
  </sheetViews>
  <sheetFormatPr defaultColWidth="11.42578125" defaultRowHeight="15"/>
  <cols>
    <col min="1" max="1" width="12.85546875" hidden="1" customWidth="1"/>
    <col min="2" max="2" width="16.5703125" hidden="1" customWidth="1"/>
    <col min="3" max="3" width="13.5703125" customWidth="1"/>
    <col min="4" max="4" width="84.42578125" customWidth="1"/>
    <col min="5" max="5" width="19.42578125" customWidth="1"/>
    <col min="6" max="6" width="11.140625" customWidth="1"/>
    <col min="7" max="7" width="13.42578125" hidden="1" customWidth="1"/>
  </cols>
  <sheetData>
    <row r="1" spans="1:5">
      <c r="C1" s="58" t="s">
        <v>406</v>
      </c>
      <c r="D1" s="58"/>
    </row>
    <row r="3" spans="1:5">
      <c r="C3" s="76" t="s">
        <v>801</v>
      </c>
      <c r="D3" s="77" t="s">
        <v>901</v>
      </c>
      <c r="E3" s="77"/>
    </row>
    <row r="4" spans="1:5">
      <c r="C4" s="76"/>
      <c r="D4" s="77"/>
      <c r="E4" s="77"/>
    </row>
    <row r="5" spans="1:5">
      <c r="C5" s="44" t="s">
        <v>802</v>
      </c>
      <c r="D5" s="78">
        <f>INDEX(LivData,MATCH($D$3,LivNavn,0),MATCH("regnr",LivVar,0))</f>
        <v>63016</v>
      </c>
      <c r="E5" s="78"/>
    </row>
    <row r="7" spans="1:5" ht="23.25" customHeight="1">
      <c r="C7" s="65" t="s">
        <v>841</v>
      </c>
      <c r="D7" s="66"/>
      <c r="E7" s="66"/>
    </row>
    <row r="8" spans="1:5" ht="15" customHeight="1">
      <c r="C8" s="57" t="s">
        <v>187</v>
      </c>
      <c r="D8" s="57"/>
      <c r="E8" s="57"/>
    </row>
    <row r="9" spans="1:5">
      <c r="A9" s="23" t="s">
        <v>245</v>
      </c>
      <c r="B9" s="25" t="s">
        <v>806</v>
      </c>
      <c r="C9" s="12"/>
      <c r="D9" s="17"/>
      <c r="E9" s="15" t="s">
        <v>466</v>
      </c>
    </row>
    <row r="10" spans="1:5" ht="16.5" customHeight="1">
      <c r="A10" s="19" t="s">
        <v>807</v>
      </c>
      <c r="B10" t="str">
        <f>"Lph_"&amp;$B$9&amp;"_"&amp;A10</f>
        <v>Lph_pTot_LhP</v>
      </c>
      <c r="C10" s="12" t="s">
        <v>5</v>
      </c>
      <c r="D10" s="24" t="s">
        <v>805</v>
      </c>
      <c r="E10" s="14">
        <f t="shared" ref="E10:E28" si="0">INDEX(LivData,MATCH($D$3,LivNavn,0),MATCH($B10,LivVar,0))</f>
        <v>78830011</v>
      </c>
    </row>
    <row r="11" spans="1:5" ht="16.5" customHeight="1">
      <c r="A11" s="19" t="s">
        <v>809</v>
      </c>
      <c r="B11" t="str">
        <f t="shared" ref="B11:B28" si="1">"Lph_"&amp;$B$9&amp;"_"&amp;A11</f>
        <v>Lph_pTot_FmP</v>
      </c>
      <c r="C11" s="12" t="s">
        <v>6</v>
      </c>
      <c r="D11" s="24" t="s">
        <v>808</v>
      </c>
      <c r="E11" s="14">
        <f t="shared" si="0"/>
        <v>1506572</v>
      </c>
    </row>
    <row r="12" spans="1:5" ht="16.5" customHeight="1">
      <c r="A12" s="19" t="s">
        <v>811</v>
      </c>
      <c r="B12" t="str">
        <f t="shared" si="1"/>
        <v>Lph_pTot_FHTot</v>
      </c>
      <c r="C12" s="16" t="s">
        <v>7</v>
      </c>
      <c r="D12" s="17" t="s">
        <v>810</v>
      </c>
      <c r="E12" s="14">
        <f t="shared" si="0"/>
        <v>80336583</v>
      </c>
    </row>
    <row r="13" spans="1:5" ht="16.5" customHeight="1">
      <c r="A13" s="19" t="s">
        <v>813</v>
      </c>
      <c r="B13" t="str">
        <f t="shared" si="1"/>
        <v>Lph_pTot_KBP</v>
      </c>
      <c r="C13" s="12" t="s">
        <v>8</v>
      </c>
      <c r="D13" s="24" t="s">
        <v>812</v>
      </c>
      <c r="E13" s="14">
        <f t="shared" si="0"/>
        <v>-890226</v>
      </c>
    </row>
    <row r="14" spans="1:5" ht="16.5" customHeight="1">
      <c r="A14" s="19" t="s">
        <v>815</v>
      </c>
      <c r="B14" t="str">
        <f t="shared" si="1"/>
        <v>Lph_pTot_VrP</v>
      </c>
      <c r="C14" s="12" t="s">
        <v>9</v>
      </c>
      <c r="D14" s="24" t="s">
        <v>814</v>
      </c>
      <c r="E14" s="14">
        <f t="shared" si="0"/>
        <v>-501163</v>
      </c>
    </row>
    <row r="15" spans="1:5" ht="16.5" customHeight="1">
      <c r="A15" s="19" t="s">
        <v>817</v>
      </c>
      <c r="B15" t="str">
        <f t="shared" si="1"/>
        <v>Lph_pTot_RHP</v>
      </c>
      <c r="C15" s="16" t="s">
        <v>10</v>
      </c>
      <c r="D15" s="17" t="s">
        <v>816</v>
      </c>
      <c r="E15" s="14">
        <f t="shared" si="0"/>
        <v>78984196</v>
      </c>
    </row>
    <row r="16" spans="1:5" ht="16.5" customHeight="1">
      <c r="A16" s="19" t="s">
        <v>279</v>
      </c>
      <c r="B16" t="str">
        <f t="shared" si="1"/>
        <v>Lph_pTot_BM</v>
      </c>
      <c r="C16" s="12" t="s">
        <v>11</v>
      </c>
      <c r="D16" s="24" t="s">
        <v>0</v>
      </c>
      <c r="E16" s="14">
        <f t="shared" si="0"/>
        <v>13482131</v>
      </c>
    </row>
    <row r="17" spans="1:5" ht="16.5" customHeight="1">
      <c r="A17" s="19" t="s">
        <v>819</v>
      </c>
      <c r="B17" t="str">
        <f t="shared" si="1"/>
        <v>Lph_pTot_TiAk</v>
      </c>
      <c r="C17" s="12" t="s">
        <v>12</v>
      </c>
      <c r="D17" s="24" t="s">
        <v>818</v>
      </c>
      <c r="E17" s="14">
        <f t="shared" si="0"/>
        <v>9499505</v>
      </c>
    </row>
    <row r="18" spans="1:5" ht="16.5" customHeight="1">
      <c r="A18" s="19" t="s">
        <v>821</v>
      </c>
      <c r="B18" t="str">
        <f t="shared" si="1"/>
        <v>Lph_pTot_FPy</v>
      </c>
      <c r="C18" s="12" t="s">
        <v>13</v>
      </c>
      <c r="D18" s="24" t="s">
        <v>820</v>
      </c>
      <c r="E18" s="14">
        <f t="shared" si="0"/>
        <v>-10906404</v>
      </c>
    </row>
    <row r="19" spans="1:5" ht="16.5" customHeight="1">
      <c r="A19" s="19" t="s">
        <v>823</v>
      </c>
      <c r="B19" t="str">
        <f t="shared" si="1"/>
        <v>Lph_pTot_TiOm</v>
      </c>
      <c r="C19" s="12" t="s">
        <v>14</v>
      </c>
      <c r="D19" s="24" t="s">
        <v>822</v>
      </c>
      <c r="E19" s="14">
        <f t="shared" si="0"/>
        <v>-209093</v>
      </c>
    </row>
    <row r="20" spans="1:5" ht="16.5" customHeight="1">
      <c r="A20" s="19" t="s">
        <v>825</v>
      </c>
      <c r="B20" t="str">
        <f t="shared" si="1"/>
        <v>Lph_pTot_TiRi</v>
      </c>
      <c r="C20" s="12" t="s">
        <v>15</v>
      </c>
      <c r="D20" s="24" t="s">
        <v>824</v>
      </c>
      <c r="E20" s="14">
        <f t="shared" si="0"/>
        <v>-40294</v>
      </c>
    </row>
    <row r="21" spans="1:5" ht="16.5" customHeight="1">
      <c r="A21" s="19" t="s">
        <v>827</v>
      </c>
      <c r="B21" t="str">
        <f t="shared" si="1"/>
        <v>Lph_pTot_Rhx</v>
      </c>
      <c r="C21" s="12" t="s">
        <v>16</v>
      </c>
      <c r="D21" s="24" t="s">
        <v>826</v>
      </c>
      <c r="E21" s="14">
        <f t="shared" si="0"/>
        <v>4435</v>
      </c>
    </row>
    <row r="22" spans="1:5" ht="16.5" customHeight="1">
      <c r="A22" s="19" t="s">
        <v>829</v>
      </c>
      <c r="B22" t="str">
        <f t="shared" si="1"/>
        <v>Lph_pTot_RHU</v>
      </c>
      <c r="C22" s="16" t="s">
        <v>17</v>
      </c>
      <c r="D22" s="17" t="s">
        <v>828</v>
      </c>
      <c r="E22" s="14">
        <f t="shared" si="0"/>
        <v>90814476</v>
      </c>
    </row>
    <row r="23" spans="1:5" ht="16.5" customHeight="1">
      <c r="A23" s="19" t="s">
        <v>831</v>
      </c>
      <c r="B23" t="str">
        <f t="shared" si="1"/>
        <v>Lph_pTot_VrU</v>
      </c>
      <c r="C23" s="12" t="s">
        <v>18</v>
      </c>
      <c r="D23" s="24" t="s">
        <v>830</v>
      </c>
      <c r="E23" s="14">
        <f t="shared" si="0"/>
        <v>607331</v>
      </c>
    </row>
    <row r="24" spans="1:5" ht="16.5" customHeight="1">
      <c r="A24" s="19" t="s">
        <v>833</v>
      </c>
      <c r="B24" t="str">
        <f t="shared" si="1"/>
        <v>Lph_pTot_BPu</v>
      </c>
      <c r="C24" s="12" t="s">
        <v>19</v>
      </c>
      <c r="D24" s="24" t="s">
        <v>832</v>
      </c>
      <c r="E24" s="14">
        <f t="shared" si="0"/>
        <v>1317346</v>
      </c>
    </row>
    <row r="25" spans="1:5" ht="16.5" customHeight="1">
      <c r="A25" s="19" t="s">
        <v>834</v>
      </c>
      <c r="B25" t="str">
        <f t="shared" si="1"/>
        <v>Lph_pTot_Fphx</v>
      </c>
      <c r="C25" s="12" t="s">
        <v>20</v>
      </c>
      <c r="D25" s="24" t="s">
        <v>826</v>
      </c>
      <c r="E25" s="14">
        <f t="shared" si="0"/>
        <v>287395</v>
      </c>
    </row>
    <row r="26" spans="1:5" ht="16.5" customHeight="1">
      <c r="A26" s="19" t="s">
        <v>836</v>
      </c>
      <c r="B26" t="str">
        <f t="shared" si="1"/>
        <v>Lph_pTot_FpHTot</v>
      </c>
      <c r="C26" s="16" t="s">
        <v>21</v>
      </c>
      <c r="D26" s="17" t="s">
        <v>835</v>
      </c>
      <c r="E26" s="14">
        <f t="shared" si="0"/>
        <v>93026548</v>
      </c>
    </row>
    <row r="27" spans="1:5" ht="16.5" customHeight="1">
      <c r="A27" s="19" t="s">
        <v>838</v>
      </c>
      <c r="B27" t="str">
        <f t="shared" si="1"/>
        <v>Lph_pTot_FmU</v>
      </c>
      <c r="C27" s="12" t="s">
        <v>22</v>
      </c>
      <c r="D27" s="24" t="s">
        <v>837</v>
      </c>
      <c r="E27" s="14">
        <f t="shared" si="0"/>
        <v>-1903460</v>
      </c>
    </row>
    <row r="28" spans="1:5">
      <c r="A28" s="19" t="s">
        <v>840</v>
      </c>
      <c r="B28" t="str">
        <f t="shared" si="1"/>
        <v>Lph_pTot_LPU</v>
      </c>
      <c r="C28" s="16" t="s">
        <v>23</v>
      </c>
      <c r="D28" s="17" t="s">
        <v>839</v>
      </c>
      <c r="E28" s="14">
        <f t="shared" si="0"/>
        <v>91123088</v>
      </c>
    </row>
  </sheetData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 xr:uid="{00000000-0004-0000-1B00-000000000000}"/>
  </hyperlinks>
  <pageMargins left="0.70866141732283472" right="0.70866141732283472" top="0.74803149606299213" bottom="0.74803149606299213" header="0.31496062992125984" footer="0.31496062992125984"/>
  <pageSetup paperSize="9" scale="74" orientation="portrait"/>
  <headerFooter scaleWithDoc="0" alignWithMargins="0">
    <oddHeader>&amp;C&amp;G</oddHead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0000000}">
          <x14:formula1>
            <xm:f>'LIV data'!$C$2:$C$17</xm:f>
          </x14:formula1>
          <xm:sqref>D3:E4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29">
    <tabColor theme="2"/>
    <pageSetUpPr fitToPage="1"/>
  </sheetPr>
  <dimension ref="A1:H66"/>
  <sheetViews>
    <sheetView showGridLines="0" topLeftCell="C7" zoomScaleNormal="100" workbookViewId="0">
      <selection activeCell="J29" sqref="J29"/>
    </sheetView>
  </sheetViews>
  <sheetFormatPr defaultColWidth="11.42578125" defaultRowHeight="15"/>
  <cols>
    <col min="1" max="1" width="12.85546875" hidden="1" customWidth="1"/>
    <col min="2" max="2" width="15.5703125" hidden="1" customWidth="1"/>
    <col min="3" max="3" width="13.85546875" customWidth="1"/>
    <col min="4" max="4" width="87.42578125" customWidth="1"/>
    <col min="5" max="5" width="14.42578125" customWidth="1"/>
    <col min="6" max="6" width="6" customWidth="1"/>
    <col min="7" max="7" width="13.5703125" hidden="1" customWidth="1"/>
  </cols>
  <sheetData>
    <row r="1" spans="1:8">
      <c r="C1" s="58" t="s">
        <v>406</v>
      </c>
      <c r="D1" s="58"/>
    </row>
    <row r="3" spans="1:8">
      <c r="C3" s="76" t="s">
        <v>801</v>
      </c>
      <c r="D3" s="77" t="s">
        <v>404</v>
      </c>
      <c r="E3" s="77"/>
    </row>
    <row r="4" spans="1:8">
      <c r="C4" s="76"/>
      <c r="D4" s="77"/>
      <c r="E4" s="77"/>
    </row>
    <row r="5" spans="1:8">
      <c r="C5" s="44" t="s">
        <v>802</v>
      </c>
      <c r="D5" s="78">
        <f>INDEX('TPK data'!1:13,MATCH($D$3,'TPK data'!C1:C13,0),MATCH("Regnr",TpkVar,0))</f>
        <v>70911</v>
      </c>
      <c r="E5" s="78"/>
    </row>
    <row r="7" spans="1:8" ht="30" customHeight="1">
      <c r="C7" s="54" t="s">
        <v>842</v>
      </c>
      <c r="D7" s="55"/>
      <c r="E7" s="56"/>
    </row>
    <row r="8" spans="1:8" ht="15" customHeight="1">
      <c r="C8" s="57" t="s">
        <v>187</v>
      </c>
      <c r="D8" s="57"/>
      <c r="E8" s="57"/>
    </row>
    <row r="9" spans="1:8" ht="31.5" customHeight="1">
      <c r="A9" s="18" t="s">
        <v>245</v>
      </c>
      <c r="B9" s="13" t="s">
        <v>244</v>
      </c>
      <c r="C9" s="12"/>
      <c r="D9" s="12"/>
      <c r="E9" s="15" t="s">
        <v>188</v>
      </c>
    </row>
    <row r="10" spans="1:8">
      <c r="A10" s="19" t="s">
        <v>279</v>
      </c>
      <c r="B10" t="str">
        <f>"Res_"&amp;$B$9&amp;"_"&amp;A10</f>
        <v>Res_BeY_BM</v>
      </c>
      <c r="C10" s="12" t="s">
        <v>5</v>
      </c>
      <c r="D10" s="12" t="s">
        <v>0</v>
      </c>
      <c r="E10" s="14">
        <f>INDEX('TPK data'!1:19,MATCH($D$3,TpkNavn,0),MATCH($B10,TpkVar,0))</f>
        <v>193756</v>
      </c>
      <c r="H10" s="31"/>
    </row>
    <row r="11" spans="1:8">
      <c r="A11" s="19" t="s">
        <v>314</v>
      </c>
      <c r="B11" t="str">
        <f t="shared" ref="B11:B66" si="0">"Res_"&amp;$B$9&amp;"_"&amp;A11</f>
        <v>Res_BeY_AFp</v>
      </c>
      <c r="C11" s="12" t="s">
        <v>6</v>
      </c>
      <c r="D11" s="12" t="s">
        <v>86</v>
      </c>
      <c r="E11" s="14">
        <f t="shared" ref="E11:E44" si="1">INDEX(TpkData,MATCH($D$3,TpkNavn,0),MATCH($B11,TpkVar,0))</f>
        <v>0</v>
      </c>
      <c r="H11" s="31"/>
    </row>
    <row r="12" spans="1:8">
      <c r="A12" s="19" t="s">
        <v>246</v>
      </c>
      <c r="B12" t="str">
        <f t="shared" si="0"/>
        <v>Res_BeY_PMTot</v>
      </c>
      <c r="C12" s="16" t="s">
        <v>7</v>
      </c>
      <c r="D12" s="16" t="s">
        <v>1</v>
      </c>
      <c r="E12" s="14">
        <f>INDEX(TpkData,MATCH($D$3,TpkNavn,0),MATCH($B12,TpkVar,0))</f>
        <v>193756</v>
      </c>
      <c r="H12" s="31"/>
    </row>
    <row r="13" spans="1:8">
      <c r="A13" s="19" t="s">
        <v>280</v>
      </c>
      <c r="B13" t="str">
        <f t="shared" si="0"/>
        <v>Res_BeY_IndT</v>
      </c>
      <c r="C13" s="12" t="s">
        <v>8</v>
      </c>
      <c r="D13" s="12" t="s">
        <v>2</v>
      </c>
      <c r="E13" s="14">
        <f t="shared" si="1"/>
        <v>1467</v>
      </c>
      <c r="H13" s="31"/>
    </row>
    <row r="14" spans="1:8">
      <c r="A14" s="19" t="s">
        <v>281</v>
      </c>
      <c r="B14" t="str">
        <f t="shared" si="0"/>
        <v>Res_BeY_IndA</v>
      </c>
      <c r="C14" s="12" t="s">
        <v>9</v>
      </c>
      <c r="D14" s="12" t="s">
        <v>3</v>
      </c>
      <c r="E14" s="14">
        <f t="shared" si="1"/>
        <v>-17941</v>
      </c>
      <c r="H14" s="31"/>
    </row>
    <row r="15" spans="1:8">
      <c r="A15" s="19" t="s">
        <v>282</v>
      </c>
      <c r="B15" t="str">
        <f t="shared" si="0"/>
        <v>Res_BeY_IndE</v>
      </c>
      <c r="C15" s="12" t="s">
        <v>10</v>
      </c>
      <c r="D15" s="12" t="s">
        <v>4</v>
      </c>
      <c r="E15" s="14">
        <f t="shared" si="1"/>
        <v>40</v>
      </c>
      <c r="H15" s="31"/>
    </row>
    <row r="16" spans="1:8">
      <c r="A16" s="19" t="s">
        <v>315</v>
      </c>
      <c r="B16" t="str">
        <f t="shared" si="0"/>
        <v>Res_BeY_RiU</v>
      </c>
      <c r="C16" s="12" t="s">
        <v>11</v>
      </c>
      <c r="D16" s="12" t="s">
        <v>46</v>
      </c>
      <c r="E16" s="14">
        <f t="shared" si="1"/>
        <v>298146</v>
      </c>
      <c r="H16" s="31"/>
    </row>
    <row r="17" spans="1:8">
      <c r="A17" s="19" t="s">
        <v>283</v>
      </c>
      <c r="B17" t="str">
        <f t="shared" si="0"/>
        <v>Res_BeY_Kurs</v>
      </c>
      <c r="C17" s="12" t="s">
        <v>12</v>
      </c>
      <c r="D17" s="12" t="s">
        <v>47</v>
      </c>
      <c r="E17" s="14">
        <f t="shared" si="1"/>
        <v>906829</v>
      </c>
      <c r="H17" s="31"/>
    </row>
    <row r="18" spans="1:8">
      <c r="A18" s="19" t="s">
        <v>316</v>
      </c>
      <c r="B18" t="str">
        <f t="shared" si="0"/>
        <v>Res_BeY_Rug</v>
      </c>
      <c r="C18" s="12" t="s">
        <v>13</v>
      </c>
      <c r="D18" s="12" t="s">
        <v>48</v>
      </c>
      <c r="E18" s="14">
        <f t="shared" si="1"/>
        <v>-49719</v>
      </c>
      <c r="H18" s="31"/>
    </row>
    <row r="19" spans="1:8">
      <c r="A19" s="19" t="s">
        <v>284</v>
      </c>
      <c r="B19" t="str">
        <f t="shared" si="0"/>
        <v>Res_BeY_AdmV</v>
      </c>
      <c r="C19" s="12" t="s">
        <v>14</v>
      </c>
      <c r="D19" s="12" t="s">
        <v>49</v>
      </c>
      <c r="E19" s="14">
        <f t="shared" si="1"/>
        <v>-21688</v>
      </c>
      <c r="H19" s="31"/>
    </row>
    <row r="20" spans="1:8" ht="15.75" customHeight="1">
      <c r="A20" s="19" t="s">
        <v>381</v>
      </c>
      <c r="B20" t="str">
        <f t="shared" si="0"/>
        <v>Res_BeY_iaTot</v>
      </c>
      <c r="C20" s="16" t="s">
        <v>15</v>
      </c>
      <c r="D20" s="16" t="s">
        <v>50</v>
      </c>
      <c r="E20" s="14">
        <f t="shared" si="1"/>
        <v>1117134</v>
      </c>
      <c r="H20" s="31"/>
    </row>
    <row r="21" spans="1:8">
      <c r="A21" s="19" t="s">
        <v>285</v>
      </c>
      <c r="B21" t="str">
        <f t="shared" si="0"/>
        <v>Res_BeY_Pas</v>
      </c>
      <c r="C21" s="12" t="s">
        <v>16</v>
      </c>
      <c r="D21" s="12" t="s">
        <v>51</v>
      </c>
      <c r="E21" s="14">
        <f t="shared" si="1"/>
        <v>-55409</v>
      </c>
      <c r="H21" s="31"/>
    </row>
    <row r="22" spans="1:8">
      <c r="A22" s="19" t="s">
        <v>317</v>
      </c>
      <c r="B22" t="str">
        <f t="shared" si="0"/>
        <v>Res_BeY_UbY</v>
      </c>
      <c r="C22" s="12" t="s">
        <v>17</v>
      </c>
      <c r="D22" s="12" t="s">
        <v>52</v>
      </c>
      <c r="E22" s="14">
        <f t="shared" si="1"/>
        <v>-550996</v>
      </c>
      <c r="H22" s="31"/>
    </row>
    <row r="23" spans="1:8">
      <c r="A23" s="19" t="s">
        <v>318</v>
      </c>
      <c r="B23" t="str">
        <f t="shared" si="0"/>
        <v>Res_BeY_MGd</v>
      </c>
      <c r="C23" s="12" t="s">
        <v>18</v>
      </c>
      <c r="D23" s="12" t="s">
        <v>53</v>
      </c>
      <c r="E23" s="14">
        <f t="shared" si="1"/>
        <v>0</v>
      </c>
      <c r="H23" s="31"/>
    </row>
    <row r="24" spans="1:8">
      <c r="A24" s="19" t="s">
        <v>286</v>
      </c>
      <c r="B24" t="str">
        <f t="shared" si="0"/>
        <v>Res_BeY_YTot</v>
      </c>
      <c r="C24" s="16" t="s">
        <v>19</v>
      </c>
      <c r="D24" s="16" t="s">
        <v>189</v>
      </c>
      <c r="E24" s="14">
        <f t="shared" si="1"/>
        <v>-550996</v>
      </c>
      <c r="H24" s="31"/>
    </row>
    <row r="25" spans="1:8">
      <c r="A25" s="19" t="s">
        <v>287</v>
      </c>
      <c r="B25" t="str">
        <f t="shared" si="0"/>
        <v>Res_BeY_LP</v>
      </c>
      <c r="C25" s="12" t="s">
        <v>20</v>
      </c>
      <c r="D25" s="12" t="s">
        <v>243</v>
      </c>
      <c r="E25" s="14">
        <f t="shared" si="1"/>
        <v>-594125</v>
      </c>
      <c r="H25" s="31"/>
    </row>
    <row r="26" spans="1:8">
      <c r="A26" s="19" t="s">
        <v>288</v>
      </c>
      <c r="B26" t="str">
        <f t="shared" si="0"/>
        <v>Res_BeY_GLP</v>
      </c>
      <c r="C26" s="12" t="s">
        <v>21</v>
      </c>
      <c r="D26" s="12" t="s">
        <v>56</v>
      </c>
      <c r="E26" s="14">
        <f t="shared" si="1"/>
        <v>0</v>
      </c>
      <c r="H26" s="31"/>
    </row>
    <row r="27" spans="1:8">
      <c r="A27" s="19" t="s">
        <v>289</v>
      </c>
      <c r="B27" t="str">
        <f t="shared" si="0"/>
        <v>Res_BeY_LPTot</v>
      </c>
      <c r="C27" s="16" t="s">
        <v>22</v>
      </c>
      <c r="D27" s="16" t="s">
        <v>190</v>
      </c>
      <c r="E27" s="14">
        <f t="shared" si="1"/>
        <v>-594125</v>
      </c>
      <c r="H27" s="31"/>
    </row>
    <row r="28" spans="1:8">
      <c r="A28" s="19" t="s">
        <v>290</v>
      </c>
      <c r="B28" t="str">
        <f t="shared" si="0"/>
        <v>Res_BeY_Fm</v>
      </c>
      <c r="C28" s="12" t="s">
        <v>23</v>
      </c>
      <c r="D28" s="12" t="s">
        <v>191</v>
      </c>
      <c r="E28" s="14">
        <f t="shared" si="1"/>
        <v>0</v>
      </c>
      <c r="H28" s="31"/>
    </row>
    <row r="29" spans="1:8">
      <c r="A29" s="19" t="s">
        <v>382</v>
      </c>
      <c r="B29" t="str">
        <f t="shared" si="0"/>
        <v>Res_BeY_Okap</v>
      </c>
      <c r="C29" s="12" t="s">
        <v>24</v>
      </c>
      <c r="D29" s="12" t="s">
        <v>192</v>
      </c>
      <c r="E29" s="14">
        <f t="shared" si="1"/>
        <v>-34630</v>
      </c>
      <c r="H29" s="31"/>
    </row>
    <row r="30" spans="1:8">
      <c r="A30" s="19" t="s">
        <v>292</v>
      </c>
      <c r="B30" t="str">
        <f t="shared" si="0"/>
        <v>Res_BeY_Eom</v>
      </c>
      <c r="C30" s="12" t="s">
        <v>25</v>
      </c>
      <c r="D30" s="12" t="s">
        <v>57</v>
      </c>
      <c r="E30" s="14">
        <f t="shared" si="1"/>
        <v>0</v>
      </c>
      <c r="H30" s="31"/>
    </row>
    <row r="31" spans="1:8">
      <c r="A31" s="19" t="s">
        <v>293</v>
      </c>
      <c r="B31" t="str">
        <f t="shared" si="0"/>
        <v>Res_BeY_Aom</v>
      </c>
      <c r="C31" s="12" t="s">
        <v>26</v>
      </c>
      <c r="D31" s="12" t="s">
        <v>92</v>
      </c>
      <c r="E31" s="14">
        <f t="shared" si="1"/>
        <v>-3126</v>
      </c>
      <c r="H31" s="31"/>
    </row>
    <row r="32" spans="1:8">
      <c r="A32" s="19" t="s">
        <v>383</v>
      </c>
      <c r="B32" t="str">
        <f t="shared" si="0"/>
        <v>Res_BeY_RTv</v>
      </c>
      <c r="C32" s="12" t="s">
        <v>27</v>
      </c>
      <c r="D32" s="12" t="s">
        <v>58</v>
      </c>
      <c r="E32" s="14">
        <f t="shared" si="1"/>
        <v>0</v>
      </c>
      <c r="H32" s="31"/>
    </row>
    <row r="33" spans="1:8">
      <c r="A33" s="19" t="s">
        <v>319</v>
      </c>
      <c r="B33" t="str">
        <f t="shared" si="0"/>
        <v>Res_BeY_PGG</v>
      </c>
      <c r="C33" s="12" t="s">
        <v>28</v>
      </c>
      <c r="D33" s="12" t="s">
        <v>93</v>
      </c>
      <c r="E33" s="14">
        <f t="shared" si="1"/>
        <v>0</v>
      </c>
      <c r="H33" s="31"/>
    </row>
    <row r="34" spans="1:8">
      <c r="A34" s="19" t="s">
        <v>294</v>
      </c>
      <c r="B34" t="str">
        <f t="shared" si="0"/>
        <v>Res_BeY_DTot</v>
      </c>
      <c r="C34" s="16" t="s">
        <v>29</v>
      </c>
      <c r="D34" s="17" t="s">
        <v>201</v>
      </c>
      <c r="E34" s="14">
        <f t="shared" si="1"/>
        <v>-3126</v>
      </c>
      <c r="H34" s="31"/>
    </row>
    <row r="35" spans="1:8">
      <c r="A35" s="19" t="s">
        <v>326</v>
      </c>
      <c r="B35" t="str">
        <f t="shared" si="0"/>
        <v>Res_BeY_Oia</v>
      </c>
      <c r="C35" s="12" t="s">
        <v>30</v>
      </c>
      <c r="D35" s="12" t="s">
        <v>59</v>
      </c>
      <c r="E35" s="14">
        <f t="shared" si="1"/>
        <v>-72604</v>
      </c>
      <c r="H35" s="31"/>
    </row>
    <row r="36" spans="1:8">
      <c r="A36" s="19" t="s">
        <v>320</v>
      </c>
      <c r="B36" t="str">
        <f t="shared" si="0"/>
        <v>Res_BeY_FPTot</v>
      </c>
      <c r="C36" s="16" t="s">
        <v>31</v>
      </c>
      <c r="D36" s="16" t="s">
        <v>193</v>
      </c>
      <c r="E36" s="14">
        <f t="shared" si="1"/>
        <v>0</v>
      </c>
      <c r="H36" s="31"/>
    </row>
    <row r="37" spans="1:8">
      <c r="A37" s="19" t="s">
        <v>321</v>
      </c>
      <c r="B37" t="str">
        <f t="shared" si="0"/>
        <v>Res_BeY_RSU</v>
      </c>
      <c r="C37" s="12" t="s">
        <v>32</v>
      </c>
      <c r="D37" s="12" t="s">
        <v>60</v>
      </c>
      <c r="E37" s="14">
        <f t="shared" si="1"/>
        <v>0</v>
      </c>
      <c r="H37" s="31"/>
    </row>
    <row r="38" spans="1:8">
      <c r="A38" s="19" t="s">
        <v>384</v>
      </c>
      <c r="B38" t="str">
        <f t="shared" si="0"/>
        <v>Res_BeY_Ekia</v>
      </c>
      <c r="C38" s="12" t="s">
        <v>33</v>
      </c>
      <c r="D38" s="12" t="s">
        <v>61</v>
      </c>
      <c r="E38" s="14">
        <f t="shared" si="1"/>
        <v>82606</v>
      </c>
      <c r="H38" s="31"/>
    </row>
    <row r="39" spans="1:8">
      <c r="A39" s="19" t="s">
        <v>385</v>
      </c>
      <c r="B39" t="str">
        <f t="shared" si="0"/>
        <v>Res_BeY_Xind</v>
      </c>
      <c r="C39" s="12" t="s">
        <v>34</v>
      </c>
      <c r="D39" s="12" t="s">
        <v>62</v>
      </c>
      <c r="E39" s="14">
        <f t="shared" si="1"/>
        <v>0</v>
      </c>
      <c r="H39" s="31"/>
    </row>
    <row r="40" spans="1:8">
      <c r="A40" s="19" t="s">
        <v>386</v>
      </c>
      <c r="B40" t="str">
        <f t="shared" si="0"/>
        <v>Res_BeY_Xomk</v>
      </c>
      <c r="C40" s="12" t="s">
        <v>35</v>
      </c>
      <c r="D40" s="12" t="s">
        <v>194</v>
      </c>
      <c r="E40" s="14">
        <f t="shared" si="1"/>
        <v>0</v>
      </c>
      <c r="H40" s="31"/>
    </row>
    <row r="41" spans="1:8">
      <c r="A41" s="19" t="s">
        <v>295</v>
      </c>
      <c r="B41" t="str">
        <f t="shared" si="0"/>
        <v>Res_BeY_ROA</v>
      </c>
      <c r="C41" s="12" t="s">
        <v>36</v>
      </c>
      <c r="D41" s="12" t="s">
        <v>63</v>
      </c>
      <c r="E41" s="14">
        <f t="shared" si="1"/>
        <v>0</v>
      </c>
      <c r="H41" s="31"/>
    </row>
    <row r="42" spans="1:8">
      <c r="A42" s="19" t="s">
        <v>325</v>
      </c>
      <c r="B42" t="str">
        <f t="shared" si="0"/>
        <v>Res_BeY_RfSTot</v>
      </c>
      <c r="C42" s="16" t="s">
        <v>37</v>
      </c>
      <c r="D42" s="16" t="s">
        <v>403</v>
      </c>
      <c r="E42" s="14">
        <f t="shared" si="1"/>
        <v>82606</v>
      </c>
      <c r="H42" s="31"/>
    </row>
    <row r="43" spans="1:8">
      <c r="A43" s="19" t="s">
        <v>296</v>
      </c>
      <c r="B43" t="str">
        <f t="shared" si="0"/>
        <v>Res_BeY_SEk</v>
      </c>
      <c r="C43" s="12" t="s">
        <v>38</v>
      </c>
      <c r="D43" s="12" t="s">
        <v>64</v>
      </c>
      <c r="E43" s="14">
        <f t="shared" si="1"/>
        <v>-10002</v>
      </c>
      <c r="H43" s="31"/>
    </row>
    <row r="44" spans="1:8">
      <c r="A44" s="19" t="s">
        <v>269</v>
      </c>
      <c r="B44" t="str">
        <f t="shared" si="0"/>
        <v>Res_BeY_ResTot</v>
      </c>
      <c r="C44" s="16" t="s">
        <v>39</v>
      </c>
      <c r="D44" s="16" t="s">
        <v>195</v>
      </c>
      <c r="E44" s="14">
        <f t="shared" si="1"/>
        <v>72604</v>
      </c>
      <c r="H44" s="31"/>
    </row>
    <row r="45" spans="1:8">
      <c r="A45" s="19"/>
      <c r="C45" s="16"/>
      <c r="D45" s="16"/>
      <c r="E45" s="16"/>
      <c r="H45" s="31"/>
    </row>
    <row r="46" spans="1:8">
      <c r="A46" s="19"/>
      <c r="C46" s="16"/>
      <c r="D46" s="16" t="s">
        <v>65</v>
      </c>
      <c r="E46" s="16"/>
      <c r="H46" s="31"/>
    </row>
    <row r="47" spans="1:8">
      <c r="A47" s="19" t="s">
        <v>297</v>
      </c>
      <c r="B47" t="str">
        <f t="shared" si="0"/>
        <v>Res_BeY_SB</v>
      </c>
      <c r="C47" s="12" t="s">
        <v>40</v>
      </c>
      <c r="D47" s="12" t="s">
        <v>85</v>
      </c>
      <c r="E47" s="14">
        <f t="shared" ref="E47:E66" si="2">INDEX(TpkData,MATCH($D$3,TpkNavn,0),MATCH($B47,TpkVar,0))</f>
        <v>0</v>
      </c>
      <c r="H47" s="31"/>
    </row>
    <row r="48" spans="1:8">
      <c r="A48" s="19" t="s">
        <v>322</v>
      </c>
      <c r="B48" t="str">
        <f t="shared" si="0"/>
        <v>Res_BeY_SAF</v>
      </c>
      <c r="C48" s="12" t="s">
        <v>41</v>
      </c>
      <c r="D48" s="12" t="s">
        <v>86</v>
      </c>
      <c r="E48" s="14">
        <f t="shared" si="2"/>
        <v>0</v>
      </c>
      <c r="H48" s="31"/>
    </row>
    <row r="49" spans="1:8">
      <c r="A49" s="19" t="s">
        <v>323</v>
      </c>
      <c r="B49" t="str">
        <f t="shared" si="0"/>
        <v>Res_BeY_SPh</v>
      </c>
      <c r="C49" s="12" t="s">
        <v>42</v>
      </c>
      <c r="D49" s="12" t="s">
        <v>87</v>
      </c>
      <c r="E49" s="14">
        <f t="shared" si="2"/>
        <v>0</v>
      </c>
      <c r="H49" s="31"/>
    </row>
    <row r="50" spans="1:8">
      <c r="A50" s="19" t="s">
        <v>313</v>
      </c>
      <c r="B50" t="str">
        <f t="shared" si="0"/>
        <v>Res_BeY_SFRm</v>
      </c>
      <c r="C50" s="12" t="s">
        <v>43</v>
      </c>
      <c r="D50" s="12" t="s">
        <v>196</v>
      </c>
      <c r="E50" s="14">
        <f t="shared" si="2"/>
        <v>0</v>
      </c>
      <c r="H50" s="31"/>
    </row>
    <row r="51" spans="1:8">
      <c r="A51" s="19" t="s">
        <v>298</v>
      </c>
      <c r="B51" t="str">
        <f t="shared" si="0"/>
        <v>Res_BeY_SGP</v>
      </c>
      <c r="C51" s="12" t="s">
        <v>44</v>
      </c>
      <c r="D51" s="12" t="s">
        <v>88</v>
      </c>
      <c r="E51" s="14">
        <f t="shared" si="2"/>
        <v>0</v>
      </c>
      <c r="H51" s="31"/>
    </row>
    <row r="52" spans="1:8">
      <c r="A52" s="19" t="s">
        <v>309</v>
      </c>
      <c r="B52" t="str">
        <f t="shared" si="0"/>
        <v>Res_BeY_SPTot</v>
      </c>
      <c r="C52" s="16" t="s">
        <v>45</v>
      </c>
      <c r="D52" s="16" t="s">
        <v>198</v>
      </c>
      <c r="E52" s="14">
        <f t="shared" si="2"/>
        <v>0</v>
      </c>
      <c r="H52" s="31"/>
    </row>
    <row r="53" spans="1:8">
      <c r="A53" s="19" t="s">
        <v>299</v>
      </c>
      <c r="B53" t="str">
        <f t="shared" si="0"/>
        <v>Res_BeY_SFR</v>
      </c>
      <c r="C53" s="12" t="s">
        <v>66</v>
      </c>
      <c r="D53" s="12" t="s">
        <v>89</v>
      </c>
      <c r="E53" s="14">
        <f t="shared" si="2"/>
        <v>0</v>
      </c>
      <c r="H53" s="31"/>
    </row>
    <row r="54" spans="1:8">
      <c r="A54" s="19" t="s">
        <v>300</v>
      </c>
      <c r="B54" t="str">
        <f t="shared" si="0"/>
        <v>Res_BeY_SUE</v>
      </c>
      <c r="C54" s="12" t="s">
        <v>67</v>
      </c>
      <c r="D54" s="12" t="s">
        <v>90</v>
      </c>
      <c r="E54" s="14">
        <f t="shared" si="2"/>
        <v>0</v>
      </c>
      <c r="H54" s="31"/>
    </row>
    <row r="55" spans="1:8">
      <c r="A55" s="19" t="s">
        <v>301</v>
      </c>
      <c r="B55" t="str">
        <f t="shared" si="0"/>
        <v>Res_BeY_SMG</v>
      </c>
      <c r="C55" s="12" t="s">
        <v>68</v>
      </c>
      <c r="D55" s="12" t="s">
        <v>53</v>
      </c>
      <c r="E55" s="14">
        <f t="shared" si="2"/>
        <v>0</v>
      </c>
      <c r="H55" s="31"/>
    </row>
    <row r="56" spans="1:8">
      <c r="A56" s="19" t="s">
        <v>302</v>
      </c>
      <c r="B56" t="str">
        <f t="shared" si="0"/>
        <v>Res_BeY_SEh</v>
      </c>
      <c r="C56" s="12" t="s">
        <v>69</v>
      </c>
      <c r="D56" s="12" t="s">
        <v>54</v>
      </c>
      <c r="E56" s="14">
        <f t="shared" si="2"/>
        <v>0</v>
      </c>
      <c r="H56" s="31"/>
    </row>
    <row r="57" spans="1:8">
      <c r="A57" s="19" t="s">
        <v>310</v>
      </c>
      <c r="B57" t="str">
        <f t="shared" si="0"/>
        <v>Res_BeY_SRm</v>
      </c>
      <c r="C57" s="12" t="s">
        <v>70</v>
      </c>
      <c r="D57" s="12" t="s">
        <v>197</v>
      </c>
      <c r="E57" s="14">
        <f t="shared" si="2"/>
        <v>0</v>
      </c>
      <c r="H57" s="31"/>
    </row>
    <row r="58" spans="1:8">
      <c r="A58" s="19" t="s">
        <v>303</v>
      </c>
      <c r="B58" t="str">
        <f t="shared" si="0"/>
        <v>Res_BeY_SGEh</v>
      </c>
      <c r="C58" s="12" t="s">
        <v>71</v>
      </c>
      <c r="D58" s="12" t="s">
        <v>55</v>
      </c>
      <c r="E58" s="14">
        <f t="shared" si="2"/>
        <v>0</v>
      </c>
      <c r="H58" s="31"/>
    </row>
    <row r="59" spans="1:8">
      <c r="A59" s="19" t="s">
        <v>311</v>
      </c>
      <c r="B59" t="str">
        <f t="shared" si="0"/>
        <v>Res_BeY_SETot</v>
      </c>
      <c r="C59" s="16" t="s">
        <v>72</v>
      </c>
      <c r="D59" s="17" t="s">
        <v>199</v>
      </c>
      <c r="E59" s="14">
        <f t="shared" si="2"/>
        <v>0</v>
      </c>
      <c r="H59" s="31"/>
    </row>
    <row r="60" spans="1:8">
      <c r="A60" s="19" t="s">
        <v>304</v>
      </c>
      <c r="B60" t="str">
        <f t="shared" si="0"/>
        <v>Res_BeY_SBP</v>
      </c>
      <c r="C60" s="12" t="s">
        <v>73</v>
      </c>
      <c r="D60" s="12" t="s">
        <v>91</v>
      </c>
      <c r="E60" s="14">
        <f t="shared" si="2"/>
        <v>0</v>
      </c>
      <c r="H60" s="31"/>
    </row>
    <row r="61" spans="1:8">
      <c r="A61" s="19" t="s">
        <v>305</v>
      </c>
      <c r="B61" t="str">
        <f t="shared" si="0"/>
        <v>Res_BeY_SEom</v>
      </c>
      <c r="C61" s="12" t="s">
        <v>74</v>
      </c>
      <c r="D61" s="12" t="s">
        <v>57</v>
      </c>
      <c r="E61" s="14">
        <f t="shared" si="2"/>
        <v>0</v>
      </c>
      <c r="H61" s="31"/>
    </row>
    <row r="62" spans="1:8">
      <c r="A62" s="19" t="s">
        <v>306</v>
      </c>
      <c r="B62" t="str">
        <f t="shared" si="0"/>
        <v>Res_BeY_SAdm</v>
      </c>
      <c r="C62" s="12" t="s">
        <v>75</v>
      </c>
      <c r="D62" s="12" t="s">
        <v>92</v>
      </c>
      <c r="E62" s="14">
        <f t="shared" si="2"/>
        <v>0</v>
      </c>
      <c r="H62" s="31"/>
    </row>
    <row r="63" spans="1:8">
      <c r="A63" s="19" t="s">
        <v>324</v>
      </c>
      <c r="B63" t="str">
        <f t="shared" si="0"/>
        <v>Res_BeY_SPGG</v>
      </c>
      <c r="C63" s="12" t="s">
        <v>76</v>
      </c>
      <c r="D63" s="12" t="s">
        <v>93</v>
      </c>
      <c r="E63" s="14">
        <f t="shared" si="2"/>
        <v>0</v>
      </c>
      <c r="H63" s="31"/>
    </row>
    <row r="64" spans="1:8">
      <c r="A64" s="19" t="s">
        <v>307</v>
      </c>
      <c r="B64" t="str">
        <f t="shared" si="0"/>
        <v>Res_BeY_SDTot</v>
      </c>
      <c r="C64" s="16" t="s">
        <v>77</v>
      </c>
      <c r="D64" s="16" t="s">
        <v>200</v>
      </c>
      <c r="E64" s="14">
        <f t="shared" si="2"/>
        <v>0</v>
      </c>
      <c r="H64" s="31"/>
    </row>
    <row r="65" spans="1:8">
      <c r="A65" s="19" t="s">
        <v>308</v>
      </c>
      <c r="B65" t="str">
        <f t="shared" si="0"/>
        <v>Res_BeY_SSU</v>
      </c>
      <c r="C65" s="12" t="s">
        <v>78</v>
      </c>
      <c r="D65" s="12" t="s">
        <v>94</v>
      </c>
      <c r="E65" s="14">
        <f t="shared" si="2"/>
        <v>0</v>
      </c>
      <c r="H65" s="31"/>
    </row>
    <row r="66" spans="1:8" ht="26.25" customHeight="1">
      <c r="A66" s="19" t="s">
        <v>312</v>
      </c>
      <c r="B66" t="str">
        <f t="shared" si="0"/>
        <v>Res_BeY_SRTot</v>
      </c>
      <c r="C66" s="16" t="s">
        <v>79</v>
      </c>
      <c r="D66" s="17" t="s">
        <v>202</v>
      </c>
      <c r="E66" s="14">
        <f t="shared" si="2"/>
        <v>0</v>
      </c>
      <c r="H66" s="31"/>
    </row>
  </sheetData>
  <sheetProtection algorithmName="SHA-512" hashValue="N+hFe/Uys8TLGSDzYc4XNaFDgnniAoiWSxtj70u9f1Z0zBop3NoqNrSFXJHRiwlDRCRbyx1Zb7NLs7NYBOjxQA==" saltValue="WJ2Tq2mNeZl5LBdOhTDbvQ==" spinCount="100000" sheet="1" objects="1" scenarios="1"/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 xr:uid="{00000000-0004-0000-1C00-000000000000}"/>
  </hyperlinks>
  <pageMargins left="0.70866141732283472" right="0.70866141732283472" top="0.74803149606299213" bottom="0.74803149606299213" header="0.31496062992125984" footer="0.31496062992125984"/>
  <pageSetup paperSize="9" scale="75" orientation="portrait"/>
  <headerFooter scaleWithDoc="0" alignWithMargins="0">
    <oddHeader>&amp;C&amp;G</oddHead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C00-000000000000}">
          <x14:formula1>
            <xm:f>'TPK data'!$C$2:$C$13</xm:f>
          </x14:formula1>
          <xm:sqref>D3:E4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theme="4"/>
    <pageSetUpPr fitToPage="1"/>
  </sheetPr>
  <dimension ref="B1:D47"/>
  <sheetViews>
    <sheetView showGridLines="0" workbookViewId="0">
      <selection activeCell="B7" sqref="B7"/>
    </sheetView>
  </sheetViews>
  <sheetFormatPr defaultColWidth="11.42578125" defaultRowHeight="15"/>
  <cols>
    <col min="1" max="1" width="2.5703125" customWidth="1"/>
    <col min="2" max="3" width="9.140625" customWidth="1"/>
    <col min="4" max="4" width="94.5703125" customWidth="1"/>
    <col min="5" max="5" width="3.85546875" customWidth="1"/>
  </cols>
  <sheetData>
    <row r="1" spans="2:4">
      <c r="B1" s="10"/>
      <c r="C1" s="10"/>
      <c r="D1" s="10"/>
    </row>
    <row r="2" spans="2:4">
      <c r="B2" s="10"/>
      <c r="C2" s="10"/>
      <c r="D2" s="10"/>
    </row>
    <row r="3" spans="2:4">
      <c r="B3" s="10"/>
      <c r="C3" s="10"/>
      <c r="D3" s="10"/>
    </row>
    <row r="4" spans="2:4">
      <c r="B4" s="10"/>
      <c r="C4" s="10"/>
      <c r="D4" s="10"/>
    </row>
    <row r="5" spans="2:4">
      <c r="B5" s="10"/>
      <c r="C5" s="10"/>
      <c r="D5" s="10"/>
    </row>
    <row r="6" spans="2:4" ht="31.5" customHeight="1">
      <c r="B6" s="11" t="s">
        <v>1510</v>
      </c>
      <c r="C6" s="11"/>
      <c r="D6" s="10"/>
    </row>
    <row r="7" spans="2:4" ht="11.25" customHeight="1">
      <c r="B7" s="10"/>
      <c r="C7" s="10"/>
      <c r="D7" s="10"/>
    </row>
    <row r="8" spans="2:4" ht="21" customHeight="1">
      <c r="B8" s="4" t="s">
        <v>845</v>
      </c>
      <c r="C8" s="4"/>
      <c r="D8" s="5"/>
    </row>
    <row r="9" spans="2:4">
      <c r="B9" s="6" t="s">
        <v>846</v>
      </c>
      <c r="C9" s="8" t="s">
        <v>851</v>
      </c>
      <c r="D9" s="9" t="s">
        <v>859</v>
      </c>
    </row>
    <row r="10" spans="2:4">
      <c r="B10" s="6" t="s">
        <v>846</v>
      </c>
      <c r="C10" s="8" t="s">
        <v>852</v>
      </c>
      <c r="D10" s="9" t="s">
        <v>860</v>
      </c>
    </row>
    <row r="11" spans="2:4">
      <c r="B11" s="6" t="s">
        <v>846</v>
      </c>
      <c r="C11" s="8" t="s">
        <v>853</v>
      </c>
      <c r="D11" s="9" t="s">
        <v>861</v>
      </c>
    </row>
    <row r="12" spans="2:4">
      <c r="B12" s="6" t="s">
        <v>846</v>
      </c>
      <c r="C12" s="8" t="s">
        <v>854</v>
      </c>
      <c r="D12" s="9" t="s">
        <v>862</v>
      </c>
    </row>
    <row r="13" spans="2:4">
      <c r="B13" s="6" t="s">
        <v>846</v>
      </c>
      <c r="C13" s="8" t="s">
        <v>855</v>
      </c>
      <c r="D13" s="9" t="s">
        <v>863</v>
      </c>
    </row>
    <row r="14" spans="2:4">
      <c r="B14" s="6" t="s">
        <v>846</v>
      </c>
      <c r="C14" s="8" t="s">
        <v>856</v>
      </c>
      <c r="D14" s="9" t="s">
        <v>864</v>
      </c>
    </row>
    <row r="15" spans="2:4">
      <c r="B15" s="6" t="s">
        <v>846</v>
      </c>
      <c r="C15" s="8" t="s">
        <v>857</v>
      </c>
      <c r="D15" s="9" t="s">
        <v>537</v>
      </c>
    </row>
    <row r="16" spans="2:4">
      <c r="B16" s="6" t="s">
        <v>846</v>
      </c>
      <c r="C16" s="8" t="s">
        <v>858</v>
      </c>
      <c r="D16" s="9" t="s">
        <v>866</v>
      </c>
    </row>
    <row r="17" spans="2:4">
      <c r="B17" s="5"/>
      <c r="C17" s="5"/>
      <c r="D17" s="5"/>
    </row>
    <row r="18" spans="2:4" ht="21" customHeight="1">
      <c r="B18" s="4" t="s">
        <v>847</v>
      </c>
      <c r="C18" s="4"/>
      <c r="D18" s="5"/>
    </row>
    <row r="19" spans="2:4">
      <c r="B19" s="6" t="s">
        <v>846</v>
      </c>
      <c r="C19" s="8" t="s">
        <v>867</v>
      </c>
      <c r="D19" s="9" t="s">
        <v>859</v>
      </c>
    </row>
    <row r="20" spans="2:4">
      <c r="B20" s="6" t="s">
        <v>846</v>
      </c>
      <c r="C20" s="8" t="s">
        <v>868</v>
      </c>
      <c r="D20" s="9" t="s">
        <v>860</v>
      </c>
    </row>
    <row r="21" spans="2:4">
      <c r="B21" s="6" t="s">
        <v>846</v>
      </c>
      <c r="C21" s="8" t="s">
        <v>869</v>
      </c>
      <c r="D21" s="9" t="s">
        <v>875</v>
      </c>
    </row>
    <row r="22" spans="2:4">
      <c r="B22" s="6" t="s">
        <v>846</v>
      </c>
      <c r="C22" s="8" t="s">
        <v>870</v>
      </c>
      <c r="D22" s="9" t="s">
        <v>862</v>
      </c>
    </row>
    <row r="23" spans="2:4">
      <c r="B23" s="6" t="s">
        <v>846</v>
      </c>
      <c r="C23" s="8" t="s">
        <v>871</v>
      </c>
      <c r="D23" s="9" t="s">
        <v>863</v>
      </c>
    </row>
    <row r="24" spans="2:4">
      <c r="B24" s="6" t="s">
        <v>846</v>
      </c>
      <c r="C24" s="8" t="s">
        <v>872</v>
      </c>
      <c r="D24" s="9" t="s">
        <v>876</v>
      </c>
    </row>
    <row r="25" spans="2:4">
      <c r="B25" s="6" t="s">
        <v>846</v>
      </c>
      <c r="C25" s="8" t="s">
        <v>873</v>
      </c>
      <c r="D25" s="9" t="s">
        <v>537</v>
      </c>
    </row>
    <row r="26" spans="2:4">
      <c r="B26" s="6" t="s">
        <v>846</v>
      </c>
      <c r="C26" s="8" t="s">
        <v>874</v>
      </c>
      <c r="D26" s="9" t="s">
        <v>877</v>
      </c>
    </row>
    <row r="27" spans="2:4">
      <c r="B27" s="5"/>
      <c r="C27" s="5"/>
      <c r="D27" s="5"/>
    </row>
    <row r="28" spans="2:4" ht="21" customHeight="1">
      <c r="B28" s="4" t="s">
        <v>848</v>
      </c>
      <c r="C28" s="4"/>
      <c r="D28" s="5"/>
    </row>
    <row r="29" spans="2:4">
      <c r="B29" s="6" t="s">
        <v>846</v>
      </c>
      <c r="C29" s="8" t="s">
        <v>878</v>
      </c>
      <c r="D29" s="9" t="s">
        <v>859</v>
      </c>
    </row>
    <row r="30" spans="2:4">
      <c r="B30" s="6" t="s">
        <v>846</v>
      </c>
      <c r="C30" s="8" t="s">
        <v>879</v>
      </c>
      <c r="D30" s="9" t="s">
        <v>860</v>
      </c>
    </row>
    <row r="31" spans="2:4">
      <c r="B31" s="6" t="s">
        <v>846</v>
      </c>
      <c r="C31" s="8" t="s">
        <v>880</v>
      </c>
      <c r="D31" s="9" t="s">
        <v>865</v>
      </c>
    </row>
    <row r="32" spans="2:4">
      <c r="B32" s="6" t="s">
        <v>846</v>
      </c>
      <c r="C32" s="8" t="s">
        <v>881</v>
      </c>
      <c r="D32" s="9" t="s">
        <v>863</v>
      </c>
    </row>
    <row r="33" spans="2:4">
      <c r="B33" s="6" t="s">
        <v>846</v>
      </c>
      <c r="C33" s="8" t="s">
        <v>882</v>
      </c>
      <c r="D33" s="9" t="s">
        <v>884</v>
      </c>
    </row>
    <row r="34" spans="2:4">
      <c r="B34" s="6" t="s">
        <v>846</v>
      </c>
      <c r="C34" s="8" t="s">
        <v>883</v>
      </c>
      <c r="D34" s="9" t="s">
        <v>885</v>
      </c>
    </row>
    <row r="35" spans="2:4">
      <c r="B35" s="5"/>
      <c r="C35" s="5"/>
      <c r="D35" s="5"/>
    </row>
    <row r="36" spans="2:4" ht="21" customHeight="1">
      <c r="B36" s="4" t="s">
        <v>849</v>
      </c>
      <c r="C36" s="4"/>
      <c r="D36" s="5"/>
    </row>
    <row r="37" spans="2:4">
      <c r="B37" s="6" t="s">
        <v>846</v>
      </c>
      <c r="C37" s="8" t="s">
        <v>886</v>
      </c>
      <c r="D37" s="9" t="s">
        <v>859</v>
      </c>
    </row>
    <row r="38" spans="2:4">
      <c r="B38" s="6" t="s">
        <v>846</v>
      </c>
      <c r="C38" s="8" t="s">
        <v>887</v>
      </c>
      <c r="D38" s="9" t="s">
        <v>860</v>
      </c>
    </row>
    <row r="39" spans="2:4">
      <c r="B39" s="6" t="s">
        <v>846</v>
      </c>
      <c r="C39" s="8" t="s">
        <v>888</v>
      </c>
      <c r="D39" s="9" t="s">
        <v>889</v>
      </c>
    </row>
    <row r="40" spans="2:4">
      <c r="B40" s="5"/>
      <c r="C40" s="5"/>
      <c r="D40" s="7"/>
    </row>
    <row r="41" spans="2:4" ht="21" customHeight="1">
      <c r="B41" s="4" t="s">
        <v>850</v>
      </c>
      <c r="C41" s="4"/>
      <c r="D41" s="5"/>
    </row>
    <row r="42" spans="2:4">
      <c r="B42" s="6" t="s">
        <v>846</v>
      </c>
      <c r="C42" s="8" t="s">
        <v>890</v>
      </c>
      <c r="D42" s="9" t="s">
        <v>859</v>
      </c>
    </row>
    <row r="43" spans="2:4">
      <c r="B43" s="6" t="s">
        <v>846</v>
      </c>
      <c r="C43" s="8" t="s">
        <v>891</v>
      </c>
      <c r="D43" s="9" t="s">
        <v>860</v>
      </c>
    </row>
    <row r="44" spans="2:4">
      <c r="B44" s="6" t="s">
        <v>846</v>
      </c>
      <c r="C44" s="8" t="s">
        <v>892</v>
      </c>
      <c r="D44" s="9" t="s">
        <v>893</v>
      </c>
    </row>
    <row r="45" spans="2:4">
      <c r="B45" s="5"/>
      <c r="C45" s="5"/>
      <c r="D45" s="5"/>
    </row>
    <row r="46" spans="2:4" ht="21" customHeight="1">
      <c r="B46" s="4" t="s">
        <v>900</v>
      </c>
      <c r="C46" s="4"/>
      <c r="D46" s="5"/>
    </row>
    <row r="47" spans="2:4">
      <c r="B47" s="6" t="s">
        <v>846</v>
      </c>
      <c r="C47" s="8" t="s">
        <v>899</v>
      </c>
      <c r="D47" s="9" t="s">
        <v>894</v>
      </c>
    </row>
  </sheetData>
  <sheetProtection algorithmName="SHA-512" hashValue="dgPdQkWQe9eLLZsd5QEbPL9QaJYQjmO2EFu98Al/6qHxW0/NLNtiWcQr3+3LOdfWuGChE/MDZg6wXnBuUcAchg==" saltValue="RaZzC/BiT0LJIcrC2aJ2Ow==" spinCount="100000" sheet="1" objects="1" scenarios="1"/>
  <hyperlinks>
    <hyperlink ref="C9" location="'Tabel 1.1'!C1" display="Tabel 1.1" xr:uid="{00000000-0004-0000-0200-000000000000}"/>
    <hyperlink ref="C10" location="'Tabel 1.2'!C1" display="Tabel 1.2" xr:uid="{00000000-0004-0000-0200-000001000000}"/>
    <hyperlink ref="C11" location="'Tabel 1.3'!E1" display="Tabel 1.3" xr:uid="{00000000-0004-0000-0200-000002000000}"/>
    <hyperlink ref="C12" location="'Tabel 1.4'!C1" display="Tabel 1.4" xr:uid="{00000000-0004-0000-0200-000003000000}"/>
    <hyperlink ref="C13" location="'Tabel 1.5'!C1" display="Tabel 1.5" xr:uid="{00000000-0004-0000-0200-000004000000}"/>
    <hyperlink ref="C14" location="'Tabel 1.6'!C1" display="Tabel 1.6" xr:uid="{00000000-0004-0000-0200-000005000000}"/>
    <hyperlink ref="C15" location="'Tabel 1.7'!C1" display="Tabel 1.7" xr:uid="{00000000-0004-0000-0200-000006000000}"/>
    <hyperlink ref="C16" location="'Tabel 1.8'!B1" display="Tabel 1.8" xr:uid="{00000000-0004-0000-0200-000007000000}"/>
    <hyperlink ref="C19" location="'Tabel 2.1'!C1" display="Tabel 2.1" xr:uid="{00000000-0004-0000-0200-000008000000}"/>
    <hyperlink ref="C20" location="'Tabel 2.2'!C1" display="Tabel 2.2" xr:uid="{00000000-0004-0000-0200-000009000000}"/>
    <hyperlink ref="C21" location="'Tabel 2.3'!E1" display="Tabel 2.3" xr:uid="{00000000-0004-0000-0200-00000A000000}"/>
    <hyperlink ref="C22" location="'Tabel 2.4'!C1" display="Tabel 2.4" xr:uid="{00000000-0004-0000-0200-00000B000000}"/>
    <hyperlink ref="C23" location="'Tabel 2.5'!C1" display="Tabel 2.5" xr:uid="{00000000-0004-0000-0200-00000C000000}"/>
    <hyperlink ref="C24" location="'Tabel 2.6'!C1" display="Tabel 2.6" xr:uid="{00000000-0004-0000-0200-00000D000000}"/>
    <hyperlink ref="C25" location="'Tabel 2.7'!C1" display="Tabel 2.7" xr:uid="{00000000-0004-0000-0200-00000E000000}"/>
    <hyperlink ref="C26" location="'Tabel 2.8'!B1" display="Tabel 2.8" xr:uid="{00000000-0004-0000-0200-00000F000000}"/>
    <hyperlink ref="C29" location="'Tabel 3.1'!C1" display="Tabel 3.1" xr:uid="{00000000-0004-0000-0200-000010000000}"/>
    <hyperlink ref="C30" location="'Tabel 3.2'!C1" display="Tabel 3.2" xr:uid="{00000000-0004-0000-0200-000011000000}"/>
    <hyperlink ref="C31" location="'Tabel 3.3'!C1" display="Tabel 3.3" xr:uid="{00000000-0004-0000-0200-000012000000}"/>
    <hyperlink ref="C32" location="'Tabel 3.4'!B1" display="Tabel 3.4" xr:uid="{00000000-0004-0000-0200-000013000000}"/>
    <hyperlink ref="C33" location="'Tabel 3.5'!B1" display="Tabel 3.5" xr:uid="{00000000-0004-0000-0200-000014000000}"/>
    <hyperlink ref="C34" location="'Tabel 3.6'!A1" display="Tabel 3.6" xr:uid="{00000000-0004-0000-0200-000015000000}"/>
    <hyperlink ref="C37" location="'Tabel 4.1'!D3" display="Tabel 4.1" xr:uid="{00000000-0004-0000-0200-000016000000}"/>
    <hyperlink ref="C38" location="'Tabel 4.2'!D3" display="Tabel 4.2" xr:uid="{00000000-0004-0000-0200-000017000000}"/>
    <hyperlink ref="C39" location="'Tabel 4.3'!D3" display="Tabel 4.3" xr:uid="{00000000-0004-0000-0200-000018000000}"/>
    <hyperlink ref="C42" location="'Tabel 5.1'!D3" display="Tabel 5.1" xr:uid="{00000000-0004-0000-0200-000019000000}"/>
    <hyperlink ref="C43" location="'Tabel 5.2'!D3" display="Tabel 5.2" xr:uid="{00000000-0004-0000-0200-00001A000000}"/>
    <hyperlink ref="C44" location="'Tabel 5.3'!D3" display="Tabel 5.3" xr:uid="{00000000-0004-0000-0200-00001B000000}"/>
    <hyperlink ref="C47" location="'Bilag 7.1'!A1" display="Bilag 7.1" xr:uid="{00000000-0004-0000-0200-00001C000000}"/>
  </hyperlinks>
  <pageMargins left="0.7" right="0.7" top="0.75" bottom="0.75" header="0.3" footer="0.3"/>
  <pageSetup paperSize="9" scale="82" fitToHeight="0" orientation="portrait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30">
    <tabColor theme="2"/>
  </sheetPr>
  <dimension ref="A1:G110"/>
  <sheetViews>
    <sheetView showGridLines="0" topLeftCell="C1" zoomScaleNormal="100" workbookViewId="0">
      <selection activeCell="D5" sqref="D5:E5"/>
    </sheetView>
  </sheetViews>
  <sheetFormatPr defaultColWidth="11.42578125" defaultRowHeight="15"/>
  <cols>
    <col min="1" max="1" width="7.42578125" hidden="1" customWidth="1"/>
    <col min="2" max="2" width="16.7109375" hidden="1" customWidth="1"/>
    <col min="3" max="3" width="12.5703125" customWidth="1"/>
    <col min="4" max="4" width="109.5703125" customWidth="1"/>
    <col min="5" max="5" width="14.42578125" customWidth="1"/>
    <col min="6" max="6" width="9.140625" customWidth="1"/>
  </cols>
  <sheetData>
    <row r="1" spans="1:7">
      <c r="C1" s="58" t="s">
        <v>406</v>
      </c>
      <c r="D1" s="58"/>
    </row>
    <row r="3" spans="1:7">
      <c r="C3" s="76" t="s">
        <v>801</v>
      </c>
      <c r="D3" s="77" t="s">
        <v>405</v>
      </c>
      <c r="E3" s="77"/>
    </row>
    <row r="4" spans="1:7">
      <c r="C4" s="76"/>
      <c r="D4" s="77"/>
      <c r="E4" s="77"/>
    </row>
    <row r="5" spans="1:7">
      <c r="C5" s="44" t="s">
        <v>802</v>
      </c>
      <c r="D5" s="78">
        <f>INDEX(TpkData,MATCH($D$3,TpkNavn,0),MATCH("regnr",TpkVar,0))</f>
        <v>70742</v>
      </c>
      <c r="E5" s="78"/>
    </row>
    <row r="7" spans="1:7" ht="30" customHeight="1">
      <c r="C7" s="59" t="s">
        <v>843</v>
      </c>
      <c r="D7" s="60"/>
      <c r="E7" s="61"/>
    </row>
    <row r="8" spans="1:7" ht="15" customHeight="1">
      <c r="C8" s="62" t="s">
        <v>187</v>
      </c>
      <c r="D8" s="63"/>
      <c r="E8" s="64"/>
    </row>
    <row r="9" spans="1:7" ht="22.5" customHeight="1">
      <c r="C9" s="12"/>
      <c r="D9" s="12"/>
      <c r="E9" s="15" t="s">
        <v>398</v>
      </c>
    </row>
    <row r="10" spans="1:7" ht="15" customHeight="1">
      <c r="B10" s="19" t="s">
        <v>278</v>
      </c>
      <c r="C10" s="12"/>
      <c r="D10" s="16" t="s">
        <v>95</v>
      </c>
      <c r="E10" s="15"/>
    </row>
    <row r="11" spans="1:7">
      <c r="A11" s="22" t="s">
        <v>247</v>
      </c>
      <c r="B11" t="str">
        <f>"Bal_"&amp;A11&amp;"_"&amp;$B$10</f>
        <v>Bal_iak_AkPa</v>
      </c>
      <c r="C11" s="12" t="s">
        <v>5</v>
      </c>
      <c r="D11" s="12" t="s">
        <v>96</v>
      </c>
      <c r="E11" s="14">
        <f t="shared" ref="E11:E55" si="0">INDEX(TpkData,MATCH($D$3,TpkNavn,0),MATCH($B11,TpkVar,0))</f>
        <v>0</v>
      </c>
      <c r="G11" s="31"/>
    </row>
    <row r="12" spans="1:7">
      <c r="A12" s="22" t="s">
        <v>248</v>
      </c>
      <c r="B12" t="str">
        <f t="shared" ref="B12:B75" si="1">"Bal_"&amp;A12&amp;"_"&amp;$B$10</f>
        <v>Bal_Dm_AkPa</v>
      </c>
      <c r="C12" s="12" t="s">
        <v>6</v>
      </c>
      <c r="D12" s="12" t="s">
        <v>97</v>
      </c>
      <c r="E12" s="14">
        <f t="shared" si="0"/>
        <v>0</v>
      </c>
      <c r="G12" s="31"/>
    </row>
    <row r="13" spans="1:7">
      <c r="A13" s="22" t="s">
        <v>249</v>
      </c>
      <c r="B13" t="str">
        <f t="shared" si="1"/>
        <v>Bal_Dejd_AkPa</v>
      </c>
      <c r="C13" s="12" t="s">
        <v>7</v>
      </c>
      <c r="D13" s="12" t="s">
        <v>98</v>
      </c>
      <c r="E13" s="14">
        <f t="shared" si="0"/>
        <v>0</v>
      </c>
      <c r="G13" s="31"/>
    </row>
    <row r="14" spans="1:7">
      <c r="A14" s="22" t="s">
        <v>327</v>
      </c>
      <c r="B14" t="str">
        <f t="shared" si="1"/>
        <v>Bal_MATot_AkPa</v>
      </c>
      <c r="C14" s="16" t="s">
        <v>8</v>
      </c>
      <c r="D14" s="16" t="s">
        <v>99</v>
      </c>
      <c r="E14" s="14">
        <f t="shared" si="0"/>
        <v>0</v>
      </c>
      <c r="G14" s="31"/>
    </row>
    <row r="15" spans="1:7">
      <c r="A15" s="22" t="s">
        <v>375</v>
      </c>
      <c r="B15" t="str">
        <f t="shared" si="1"/>
        <v>Bal_iEjd_AkPa</v>
      </c>
      <c r="C15" s="12" t="s">
        <v>9</v>
      </c>
      <c r="D15" s="12" t="s">
        <v>100</v>
      </c>
      <c r="E15" s="14">
        <f t="shared" si="0"/>
        <v>0</v>
      </c>
      <c r="G15" s="31"/>
    </row>
    <row r="16" spans="1:7">
      <c r="A16" s="22" t="s">
        <v>376</v>
      </c>
      <c r="B16" t="str">
        <f t="shared" si="1"/>
        <v>Bal_KapTv_AkPa</v>
      </c>
      <c r="C16" s="12" t="s">
        <v>10</v>
      </c>
      <c r="D16" s="12" t="s">
        <v>101</v>
      </c>
      <c r="E16" s="14">
        <f t="shared" si="0"/>
        <v>0</v>
      </c>
      <c r="G16" s="31"/>
    </row>
    <row r="17" spans="1:7">
      <c r="A17" s="22" t="s">
        <v>377</v>
      </c>
      <c r="B17" t="str">
        <f t="shared" si="1"/>
        <v>Bal_UTv_AkPa</v>
      </c>
      <c r="C17" s="12" t="s">
        <v>11</v>
      </c>
      <c r="D17" s="12" t="s">
        <v>102</v>
      </c>
      <c r="E17" s="14">
        <f t="shared" si="0"/>
        <v>0</v>
      </c>
      <c r="G17" s="31"/>
    </row>
    <row r="18" spans="1:7">
      <c r="A18" s="22" t="s">
        <v>378</v>
      </c>
      <c r="B18" t="str">
        <f t="shared" si="1"/>
        <v>Bal_KapAv_AkPa</v>
      </c>
      <c r="C18" s="12" t="s">
        <v>12</v>
      </c>
      <c r="D18" s="12" t="s">
        <v>103</v>
      </c>
      <c r="E18" s="14">
        <f t="shared" si="0"/>
        <v>0</v>
      </c>
      <c r="G18" s="31"/>
    </row>
    <row r="19" spans="1:7">
      <c r="A19" s="22" t="s">
        <v>379</v>
      </c>
      <c r="B19" t="str">
        <f t="shared" si="1"/>
        <v>Bal_UAv_AkPa</v>
      </c>
      <c r="C19" s="12" t="s">
        <v>13</v>
      </c>
      <c r="D19" s="12" t="s">
        <v>104</v>
      </c>
      <c r="E19" s="14">
        <f t="shared" si="0"/>
        <v>0</v>
      </c>
      <c r="G19" s="31"/>
    </row>
    <row r="20" spans="1:7">
      <c r="A20" s="22" t="s">
        <v>251</v>
      </c>
      <c r="B20" t="str">
        <f t="shared" si="1"/>
        <v>Bal_invTot_AkPa</v>
      </c>
      <c r="C20" s="16" t="s">
        <v>14</v>
      </c>
      <c r="D20" s="16" t="s">
        <v>105</v>
      </c>
      <c r="E20" s="14">
        <f t="shared" si="0"/>
        <v>0</v>
      </c>
      <c r="G20" s="31"/>
    </row>
    <row r="21" spans="1:7">
      <c r="A21" s="22" t="s">
        <v>252</v>
      </c>
      <c r="B21" t="str">
        <f t="shared" si="1"/>
        <v>Bal_Kapa_AkPa</v>
      </c>
      <c r="C21" s="12" t="s">
        <v>15</v>
      </c>
      <c r="D21" s="12" t="s">
        <v>106</v>
      </c>
      <c r="E21" s="14">
        <f t="shared" si="0"/>
        <v>392507</v>
      </c>
      <c r="G21" s="31"/>
    </row>
    <row r="22" spans="1:7">
      <c r="A22" s="22" t="s">
        <v>253</v>
      </c>
      <c r="B22" t="str">
        <f t="shared" si="1"/>
        <v>Bal_invAn_AkPa</v>
      </c>
      <c r="C22" s="12" t="s">
        <v>16</v>
      </c>
      <c r="D22" s="12" t="s">
        <v>107</v>
      </c>
      <c r="E22" s="14">
        <f t="shared" si="0"/>
        <v>660948</v>
      </c>
      <c r="G22" s="31"/>
    </row>
    <row r="23" spans="1:7">
      <c r="A23" s="22" t="s">
        <v>399</v>
      </c>
      <c r="B23" t="str">
        <f t="shared" si="1"/>
        <v>Bal_ObL_AkPa</v>
      </c>
      <c r="C23" s="12" t="s">
        <v>17</v>
      </c>
      <c r="D23" s="12" t="s">
        <v>108</v>
      </c>
      <c r="E23" s="14">
        <f t="shared" si="0"/>
        <v>3930005</v>
      </c>
      <c r="G23" s="31"/>
    </row>
    <row r="24" spans="1:7">
      <c r="A24" s="22" t="s">
        <v>254</v>
      </c>
      <c r="B24" t="str">
        <f t="shared" si="1"/>
        <v>Bal_AnKi_AkPa</v>
      </c>
      <c r="C24" s="12" t="s">
        <v>18</v>
      </c>
      <c r="D24" s="12" t="s">
        <v>109</v>
      </c>
      <c r="E24" s="14">
        <f t="shared" si="0"/>
        <v>0</v>
      </c>
      <c r="G24" s="31"/>
    </row>
    <row r="25" spans="1:7">
      <c r="A25" s="22" t="s">
        <v>255</v>
      </c>
      <c r="B25" t="str">
        <f t="shared" si="1"/>
        <v>Bal_PUd_AkPa</v>
      </c>
      <c r="C25" s="12" t="s">
        <v>19</v>
      </c>
      <c r="D25" s="12" t="s">
        <v>110</v>
      </c>
      <c r="E25" s="14">
        <f t="shared" si="0"/>
        <v>5568</v>
      </c>
      <c r="G25" s="31"/>
    </row>
    <row r="26" spans="1:7">
      <c r="A26" s="22" t="s">
        <v>256</v>
      </c>
      <c r="B26" t="str">
        <f t="shared" si="1"/>
        <v>Bal_Xud_AkPa</v>
      </c>
      <c r="C26" s="12" t="s">
        <v>20</v>
      </c>
      <c r="D26" s="12" t="s">
        <v>111</v>
      </c>
      <c r="E26" s="14">
        <f t="shared" si="0"/>
        <v>0</v>
      </c>
      <c r="G26" s="31"/>
    </row>
    <row r="27" spans="1:7">
      <c r="A27" s="22" t="s">
        <v>257</v>
      </c>
      <c r="B27" t="str">
        <f t="shared" si="1"/>
        <v>Bal_iKre_AkPa</v>
      </c>
      <c r="C27" s="12" t="s">
        <v>21</v>
      </c>
      <c r="D27" s="12" t="s">
        <v>112</v>
      </c>
      <c r="E27" s="14">
        <f t="shared" si="0"/>
        <v>191388</v>
      </c>
      <c r="G27" s="31"/>
    </row>
    <row r="28" spans="1:7">
      <c r="A28" s="22" t="s">
        <v>258</v>
      </c>
      <c r="B28" t="str">
        <f t="shared" si="1"/>
        <v>Bal_Xinv_AkPa</v>
      </c>
      <c r="C28" s="12" t="s">
        <v>22</v>
      </c>
      <c r="D28" s="12" t="s">
        <v>113</v>
      </c>
      <c r="E28" s="14">
        <f t="shared" si="0"/>
        <v>428725</v>
      </c>
      <c r="G28" s="31"/>
    </row>
    <row r="29" spans="1:7">
      <c r="A29" s="22" t="s">
        <v>387</v>
      </c>
      <c r="B29" t="str">
        <f t="shared" si="1"/>
        <v>Bal_FinTot_AkPa</v>
      </c>
      <c r="C29" s="16" t="s">
        <v>23</v>
      </c>
      <c r="D29" s="16" t="s">
        <v>203</v>
      </c>
      <c r="E29" s="14">
        <f t="shared" si="0"/>
        <v>5609141</v>
      </c>
      <c r="G29" s="31"/>
    </row>
    <row r="30" spans="1:7">
      <c r="A30" s="22" t="s">
        <v>259</v>
      </c>
      <c r="B30" t="str">
        <f t="shared" si="1"/>
        <v>Bal_Gfd_AkPa</v>
      </c>
      <c r="C30" s="12" t="s">
        <v>24</v>
      </c>
      <c r="D30" s="12" t="s">
        <v>114</v>
      </c>
      <c r="E30" s="14">
        <f t="shared" si="0"/>
        <v>0</v>
      </c>
      <c r="G30" s="31"/>
    </row>
    <row r="31" spans="1:7">
      <c r="A31" s="22" t="s">
        <v>250</v>
      </c>
      <c r="B31" t="str">
        <f t="shared" si="1"/>
        <v>Bal_iakTot_AkPa</v>
      </c>
      <c r="C31" s="16" t="s">
        <v>25</v>
      </c>
      <c r="D31" s="16" t="s">
        <v>115</v>
      </c>
      <c r="E31" s="14">
        <f t="shared" si="0"/>
        <v>5609141</v>
      </c>
      <c r="G31" s="31"/>
    </row>
    <row r="32" spans="1:7">
      <c r="A32" s="22" t="s">
        <v>328</v>
      </c>
      <c r="B32" t="str">
        <f t="shared" si="1"/>
        <v>Bal_iakTM_AkPa</v>
      </c>
      <c r="C32" s="12" t="s">
        <v>26</v>
      </c>
      <c r="D32" s="12" t="s">
        <v>204</v>
      </c>
      <c r="E32" s="14">
        <f t="shared" si="0"/>
        <v>11777956</v>
      </c>
      <c r="G32" s="31"/>
    </row>
    <row r="33" spans="1:7">
      <c r="A33" s="22" t="s">
        <v>329</v>
      </c>
      <c r="B33" t="str">
        <f t="shared" si="1"/>
        <v>Bal_GfPh_AkPa</v>
      </c>
      <c r="C33" s="12" t="s">
        <v>27</v>
      </c>
      <c r="D33" s="12" t="s">
        <v>221</v>
      </c>
      <c r="E33" s="14">
        <f t="shared" si="0"/>
        <v>0</v>
      </c>
      <c r="G33" s="31"/>
    </row>
    <row r="34" spans="1:7">
      <c r="A34" s="22" t="s">
        <v>330</v>
      </c>
      <c r="B34" t="str">
        <f t="shared" si="1"/>
        <v>Bal_GfLP_AkPa</v>
      </c>
      <c r="C34" s="12" t="s">
        <v>28</v>
      </c>
      <c r="D34" s="12" t="s">
        <v>116</v>
      </c>
      <c r="E34" s="14">
        <f t="shared" si="0"/>
        <v>0</v>
      </c>
      <c r="G34" s="31"/>
    </row>
    <row r="35" spans="1:7">
      <c r="A35" s="22" t="s">
        <v>331</v>
      </c>
      <c r="B35" t="str">
        <f t="shared" si="1"/>
        <v>Bal_GfEh_AkPa</v>
      </c>
      <c r="C35" s="12" t="s">
        <v>29</v>
      </c>
      <c r="D35" s="12" t="s">
        <v>117</v>
      </c>
      <c r="E35" s="14">
        <f t="shared" si="0"/>
        <v>0</v>
      </c>
      <c r="G35" s="31"/>
    </row>
    <row r="36" spans="1:7">
      <c r="A36" s="22" t="s">
        <v>332</v>
      </c>
      <c r="B36" t="str">
        <f t="shared" si="1"/>
        <v>Bal_Gfx_AkPa</v>
      </c>
      <c r="C36" s="12" t="s">
        <v>30</v>
      </c>
      <c r="D36" s="12" t="s">
        <v>205</v>
      </c>
      <c r="E36" s="14">
        <f t="shared" si="0"/>
        <v>0</v>
      </c>
      <c r="G36" s="31"/>
    </row>
    <row r="37" spans="1:7">
      <c r="A37" s="22" t="s">
        <v>333</v>
      </c>
      <c r="B37" t="str">
        <f t="shared" si="1"/>
        <v>Bal_GfTot_AkPa</v>
      </c>
      <c r="C37" s="16" t="s">
        <v>31</v>
      </c>
      <c r="D37" s="16" t="s">
        <v>222</v>
      </c>
      <c r="E37" s="14">
        <f t="shared" si="0"/>
        <v>0</v>
      </c>
      <c r="G37" s="31"/>
    </row>
    <row r="38" spans="1:7">
      <c r="A38" s="22" t="s">
        <v>334</v>
      </c>
      <c r="B38" t="str">
        <f t="shared" si="1"/>
        <v>Bal_TFtM_AkPa</v>
      </c>
      <c r="C38" s="12" t="s">
        <v>32</v>
      </c>
      <c r="D38" s="12" t="s">
        <v>118</v>
      </c>
      <c r="E38" s="14">
        <f t="shared" si="0"/>
        <v>19648</v>
      </c>
      <c r="G38" s="31"/>
    </row>
    <row r="39" spans="1:7">
      <c r="A39" s="22" t="s">
        <v>335</v>
      </c>
      <c r="B39" t="str">
        <f t="shared" si="1"/>
        <v>Bal_TFm_AkPa</v>
      </c>
      <c r="C39" s="12" t="s">
        <v>33</v>
      </c>
      <c r="D39" s="12" t="s">
        <v>119</v>
      </c>
      <c r="E39" s="14">
        <f t="shared" si="0"/>
        <v>0</v>
      </c>
      <c r="G39" s="31"/>
    </row>
    <row r="40" spans="1:7">
      <c r="A40" s="22" t="s">
        <v>336</v>
      </c>
      <c r="B40" t="str">
        <f t="shared" si="1"/>
        <v>Bal_TDFTot_AkPa</v>
      </c>
      <c r="C40" s="16" t="s">
        <v>34</v>
      </c>
      <c r="D40" s="16" t="s">
        <v>223</v>
      </c>
      <c r="E40" s="14">
        <f t="shared" si="0"/>
        <v>19648</v>
      </c>
      <c r="G40" s="31"/>
    </row>
    <row r="41" spans="1:7">
      <c r="A41" s="22" t="s">
        <v>337</v>
      </c>
      <c r="B41" t="str">
        <f t="shared" si="1"/>
        <v>Bal_TFv_AkPa</v>
      </c>
      <c r="C41" s="12" t="s">
        <v>35</v>
      </c>
      <c r="D41" s="12" t="s">
        <v>120</v>
      </c>
      <c r="E41" s="14">
        <f t="shared" si="0"/>
        <v>0</v>
      </c>
      <c r="G41" s="31"/>
    </row>
    <row r="42" spans="1:7">
      <c r="A42" s="22" t="s">
        <v>338</v>
      </c>
      <c r="B42" t="str">
        <f t="shared" si="1"/>
        <v>Bal_TTv_AkPa</v>
      </c>
      <c r="C42" s="12" t="s">
        <v>36</v>
      </c>
      <c r="D42" s="12" t="s">
        <v>121</v>
      </c>
      <c r="E42" s="14">
        <f t="shared" si="0"/>
        <v>14</v>
      </c>
      <c r="G42" s="31"/>
    </row>
    <row r="43" spans="1:7">
      <c r="A43" s="22" t="s">
        <v>339</v>
      </c>
      <c r="B43" t="str">
        <f t="shared" si="1"/>
        <v>Bal_TAv_AkPa</v>
      </c>
      <c r="C43" s="12" t="s">
        <v>37</v>
      </c>
      <c r="D43" s="12" t="s">
        <v>122</v>
      </c>
      <c r="E43" s="14">
        <f t="shared" si="0"/>
        <v>0</v>
      </c>
      <c r="G43" s="31"/>
    </row>
    <row r="44" spans="1:7">
      <c r="A44" s="22" t="s">
        <v>390</v>
      </c>
      <c r="B44" t="str">
        <f t="shared" si="1"/>
        <v>Bal_XTh_AkPa</v>
      </c>
      <c r="C44" s="12" t="s">
        <v>38</v>
      </c>
      <c r="D44" s="12" t="s">
        <v>123</v>
      </c>
      <c r="E44" s="14">
        <f t="shared" si="0"/>
        <v>164092</v>
      </c>
      <c r="G44" s="31"/>
    </row>
    <row r="45" spans="1:7">
      <c r="A45" s="22" t="s">
        <v>340</v>
      </c>
      <c r="B45" t="str">
        <f t="shared" si="1"/>
        <v>Bal_TTot_AkPa</v>
      </c>
      <c r="C45" s="16" t="s">
        <v>39</v>
      </c>
      <c r="D45" s="16" t="s">
        <v>224</v>
      </c>
      <c r="E45" s="14">
        <f t="shared" si="0"/>
        <v>183754</v>
      </c>
      <c r="G45" s="31"/>
    </row>
    <row r="46" spans="1:7">
      <c r="A46" s="22" t="s">
        <v>341</v>
      </c>
      <c r="B46" t="str">
        <f t="shared" si="1"/>
        <v>Bal_AkMB_AkPa</v>
      </c>
      <c r="C46" s="12" t="s">
        <v>40</v>
      </c>
      <c r="D46" s="12" t="s">
        <v>228</v>
      </c>
      <c r="E46" s="14">
        <f t="shared" si="0"/>
        <v>0</v>
      </c>
      <c r="G46" s="31"/>
    </row>
    <row r="47" spans="1:7">
      <c r="A47" s="22" t="s">
        <v>342</v>
      </c>
      <c r="B47" t="str">
        <f t="shared" si="1"/>
        <v>Bal_ASa_AkPa</v>
      </c>
      <c r="C47" s="12" t="s">
        <v>41</v>
      </c>
      <c r="D47" s="12" t="s">
        <v>124</v>
      </c>
      <c r="E47" s="14">
        <f t="shared" si="0"/>
        <v>0</v>
      </c>
      <c r="G47" s="31"/>
    </row>
    <row r="48" spans="1:7">
      <c r="A48" s="22" t="s">
        <v>343</v>
      </c>
      <c r="B48" t="str">
        <f t="shared" si="1"/>
        <v>Bal_USa_AkPa</v>
      </c>
      <c r="C48" s="12" t="s">
        <v>42</v>
      </c>
      <c r="D48" s="12" t="s">
        <v>126</v>
      </c>
      <c r="E48" s="14">
        <f t="shared" si="0"/>
        <v>0</v>
      </c>
      <c r="G48" s="31"/>
    </row>
    <row r="49" spans="1:7">
      <c r="A49" s="22" t="s">
        <v>344</v>
      </c>
      <c r="B49" t="str">
        <f t="shared" si="1"/>
        <v>Bal_LBe_AkPa</v>
      </c>
      <c r="C49" s="12" t="s">
        <v>43</v>
      </c>
      <c r="D49" s="12" t="s">
        <v>125</v>
      </c>
      <c r="E49" s="14">
        <f t="shared" si="0"/>
        <v>190605</v>
      </c>
      <c r="G49" s="31"/>
    </row>
    <row r="50" spans="1:7">
      <c r="A50" s="22" t="s">
        <v>388</v>
      </c>
      <c r="B50" t="str">
        <f t="shared" si="1"/>
        <v>Bal_AkX_AkPa</v>
      </c>
      <c r="C50" s="12" t="s">
        <v>44</v>
      </c>
      <c r="D50" s="12" t="s">
        <v>113</v>
      </c>
      <c r="E50" s="14">
        <f t="shared" si="0"/>
        <v>296868</v>
      </c>
      <c r="G50" s="31"/>
    </row>
    <row r="51" spans="1:7">
      <c r="A51" s="22" t="s">
        <v>389</v>
      </c>
      <c r="B51" t="str">
        <f t="shared" si="1"/>
        <v>Bal_AkXTot_AkPa</v>
      </c>
      <c r="C51" s="16" t="s">
        <v>45</v>
      </c>
      <c r="D51" s="16" t="s">
        <v>225</v>
      </c>
      <c r="E51" s="14">
        <f t="shared" si="0"/>
        <v>487473</v>
      </c>
      <c r="G51" s="31"/>
    </row>
    <row r="52" spans="1:7">
      <c r="A52" s="22" t="s">
        <v>393</v>
      </c>
      <c r="B52" t="str">
        <f t="shared" si="1"/>
        <v>Bal_TrL_AkPa</v>
      </c>
      <c r="C52" s="12" t="s">
        <v>66</v>
      </c>
      <c r="D52" s="12" t="s">
        <v>127</v>
      </c>
      <c r="E52" s="14">
        <f t="shared" si="0"/>
        <v>57652</v>
      </c>
      <c r="G52" s="31"/>
    </row>
    <row r="53" spans="1:7">
      <c r="A53" s="22" t="s">
        <v>391</v>
      </c>
      <c r="B53" t="str">
        <f t="shared" si="1"/>
        <v>Bal_XPap_AkPa</v>
      </c>
      <c r="C53" s="12" t="s">
        <v>67</v>
      </c>
      <c r="D53" s="12" t="s">
        <v>128</v>
      </c>
      <c r="E53" s="14">
        <f t="shared" si="0"/>
        <v>28355</v>
      </c>
      <c r="G53" s="31"/>
    </row>
    <row r="54" spans="1:7">
      <c r="A54" s="22" t="s">
        <v>392</v>
      </c>
      <c r="B54" t="str">
        <f t="shared" si="1"/>
        <v>Bal_PapTot_AkPa</v>
      </c>
      <c r="C54" s="16" t="s">
        <v>68</v>
      </c>
      <c r="D54" s="16" t="s">
        <v>226</v>
      </c>
      <c r="E54" s="14">
        <f t="shared" si="0"/>
        <v>86007</v>
      </c>
      <c r="G54" s="31"/>
    </row>
    <row r="55" spans="1:7">
      <c r="A55" s="22" t="s">
        <v>260</v>
      </c>
      <c r="B55" t="str">
        <f t="shared" si="1"/>
        <v>Bal_AktTot_AkPa</v>
      </c>
      <c r="C55" s="16" t="s">
        <v>69</v>
      </c>
      <c r="D55" s="16" t="s">
        <v>227</v>
      </c>
      <c r="E55" s="14">
        <f t="shared" si="0"/>
        <v>18144331</v>
      </c>
      <c r="G55" s="31"/>
    </row>
    <row r="56" spans="1:7">
      <c r="A56" s="15"/>
      <c r="C56" s="12"/>
      <c r="D56" s="12"/>
      <c r="E56" s="15"/>
      <c r="G56" s="31"/>
    </row>
    <row r="57" spans="1:7" ht="15" customHeight="1">
      <c r="A57" s="15"/>
      <c r="C57" s="12"/>
      <c r="D57" s="16" t="s">
        <v>129</v>
      </c>
      <c r="E57" s="15"/>
      <c r="G57" s="31"/>
    </row>
    <row r="58" spans="1:7">
      <c r="A58" s="22" t="s">
        <v>261</v>
      </c>
      <c r="B58" t="str">
        <f t="shared" si="1"/>
        <v>Bal_AGk_AkPa</v>
      </c>
      <c r="C58" s="12" t="s">
        <v>70</v>
      </c>
      <c r="D58" s="12" t="s">
        <v>160</v>
      </c>
      <c r="E58" s="14">
        <f t="shared" ref="E58:E89" si="2">INDEX(TpkData,MATCH($D$3,TpkNavn,0),MATCH($B58,TpkVar,0))</f>
        <v>0</v>
      </c>
      <c r="G58" s="31"/>
    </row>
    <row r="59" spans="1:7">
      <c r="A59" s="22" t="s">
        <v>262</v>
      </c>
      <c r="B59" t="str">
        <f t="shared" si="1"/>
        <v>Bal_OEm_AkPa</v>
      </c>
      <c r="C59" s="12" t="s">
        <v>71</v>
      </c>
      <c r="D59" s="12" t="s">
        <v>161</v>
      </c>
      <c r="E59" s="14">
        <f t="shared" si="2"/>
        <v>0</v>
      </c>
      <c r="G59" s="31"/>
    </row>
    <row r="60" spans="1:7">
      <c r="A60" s="22" t="s">
        <v>400</v>
      </c>
      <c r="B60" t="str">
        <f t="shared" si="1"/>
        <v>Bal_OhL_AkPa</v>
      </c>
      <c r="C60" s="12" t="s">
        <v>72</v>
      </c>
      <c r="D60" s="12" t="s">
        <v>162</v>
      </c>
      <c r="E60" s="14">
        <f t="shared" si="2"/>
        <v>0</v>
      </c>
      <c r="G60" s="31"/>
    </row>
    <row r="61" spans="1:7">
      <c r="A61" s="22" t="s">
        <v>263</v>
      </c>
      <c r="B61" t="str">
        <f t="shared" si="1"/>
        <v>Bal_AVUE_AkPa</v>
      </c>
      <c r="C61" s="12" t="s">
        <v>73</v>
      </c>
      <c r="D61" s="12" t="s">
        <v>163</v>
      </c>
      <c r="E61" s="14">
        <f t="shared" si="2"/>
        <v>0</v>
      </c>
      <c r="G61" s="31"/>
    </row>
    <row r="62" spans="1:7">
      <c r="A62" s="22" t="s">
        <v>264</v>
      </c>
      <c r="B62" t="str">
        <f t="shared" si="1"/>
        <v>Bal_AVSB_AkPa</v>
      </c>
      <c r="C62" s="12" t="s">
        <v>74</v>
      </c>
      <c r="D62" s="12" t="s">
        <v>164</v>
      </c>
      <c r="E62" s="14">
        <f t="shared" si="2"/>
        <v>0</v>
      </c>
      <c r="G62" s="31"/>
    </row>
    <row r="63" spans="1:7">
      <c r="A63" s="22" t="s">
        <v>345</v>
      </c>
      <c r="B63" t="str">
        <f t="shared" si="1"/>
        <v>Bal_XVr_AkPa</v>
      </c>
      <c r="C63" s="12" t="s">
        <v>75</v>
      </c>
      <c r="D63" s="12" t="s">
        <v>165</v>
      </c>
      <c r="E63" s="14">
        <f t="shared" si="2"/>
        <v>0</v>
      </c>
      <c r="G63" s="31"/>
    </row>
    <row r="64" spans="1:7">
      <c r="A64" s="22" t="s">
        <v>265</v>
      </c>
      <c r="B64" t="str">
        <f t="shared" si="1"/>
        <v>Bal_AVTot_AkPa</v>
      </c>
      <c r="C64" s="16" t="s">
        <v>76</v>
      </c>
      <c r="D64" s="16" t="s">
        <v>236</v>
      </c>
      <c r="E64" s="14">
        <f t="shared" si="2"/>
        <v>0</v>
      </c>
      <c r="G64" s="31"/>
    </row>
    <row r="65" spans="1:7">
      <c r="A65" s="22" t="s">
        <v>266</v>
      </c>
      <c r="B65" t="str">
        <f t="shared" si="1"/>
        <v>Bal_Sif_AkPa</v>
      </c>
      <c r="C65" s="12" t="s">
        <v>77</v>
      </c>
      <c r="D65" s="12" t="s">
        <v>166</v>
      </c>
      <c r="E65" s="14">
        <f t="shared" si="2"/>
        <v>0</v>
      </c>
      <c r="G65" s="31"/>
    </row>
    <row r="66" spans="1:7">
      <c r="A66" s="22" t="s">
        <v>267</v>
      </c>
      <c r="B66" t="str">
        <f t="shared" si="1"/>
        <v>Bal_VeH_AkPa</v>
      </c>
      <c r="C66" s="12" t="s">
        <v>78</v>
      </c>
      <c r="D66" s="12" t="s">
        <v>167</v>
      </c>
      <c r="E66" s="14">
        <f t="shared" si="2"/>
        <v>0</v>
      </c>
      <c r="G66" s="31"/>
    </row>
    <row r="67" spans="1:7">
      <c r="A67" s="22" t="s">
        <v>268</v>
      </c>
      <c r="B67" t="str">
        <f t="shared" si="1"/>
        <v>Bal_XH_AkPa</v>
      </c>
      <c r="C67" s="12" t="s">
        <v>79</v>
      </c>
      <c r="D67" s="12" t="s">
        <v>168</v>
      </c>
      <c r="E67" s="14">
        <f t="shared" si="2"/>
        <v>0</v>
      </c>
      <c r="G67" s="31"/>
    </row>
    <row r="68" spans="1:7">
      <c r="A68" s="22" t="s">
        <v>269</v>
      </c>
      <c r="B68" t="str">
        <f t="shared" si="1"/>
        <v>Bal_ResTot_AkPa</v>
      </c>
      <c r="C68" s="16" t="s">
        <v>80</v>
      </c>
      <c r="D68" s="16" t="s">
        <v>237</v>
      </c>
      <c r="E68" s="14">
        <f t="shared" si="2"/>
        <v>0</v>
      </c>
      <c r="G68" s="31"/>
    </row>
    <row r="69" spans="1:7">
      <c r="A69" s="22" t="s">
        <v>270</v>
      </c>
      <c r="B69" t="str">
        <f t="shared" si="1"/>
        <v>Bal_OvUn_AkPa</v>
      </c>
      <c r="C69" s="12" t="s">
        <v>81</v>
      </c>
      <c r="D69" s="12" t="s">
        <v>169</v>
      </c>
      <c r="E69" s="14">
        <f t="shared" si="2"/>
        <v>732111</v>
      </c>
      <c r="G69" s="31"/>
    </row>
    <row r="70" spans="1:7">
      <c r="A70" s="22" t="s">
        <v>346</v>
      </c>
      <c r="B70" t="str">
        <f t="shared" si="1"/>
        <v>Bal_FUb_AkPa</v>
      </c>
      <c r="C70" s="12" t="s">
        <v>82</v>
      </c>
      <c r="D70" s="12" t="s">
        <v>230</v>
      </c>
      <c r="E70" s="14">
        <f t="shared" si="2"/>
        <v>0</v>
      </c>
      <c r="G70" s="31"/>
    </row>
    <row r="71" spans="1:7">
      <c r="A71" s="22" t="s">
        <v>347</v>
      </c>
      <c r="B71" t="str">
        <f t="shared" si="1"/>
        <v>Bal_Mi_AkPa</v>
      </c>
      <c r="C71" s="12" t="s">
        <v>83</v>
      </c>
      <c r="D71" s="12" t="s">
        <v>229</v>
      </c>
      <c r="E71" s="14">
        <f t="shared" si="2"/>
        <v>0</v>
      </c>
      <c r="G71" s="31"/>
    </row>
    <row r="72" spans="1:7">
      <c r="A72" s="22" t="s">
        <v>348</v>
      </c>
      <c r="B72" t="str">
        <f t="shared" si="1"/>
        <v>Bal_EkTot_AkPa</v>
      </c>
      <c r="C72" s="16" t="s">
        <v>84</v>
      </c>
      <c r="D72" s="16" t="s">
        <v>238</v>
      </c>
      <c r="E72" s="14">
        <f t="shared" si="2"/>
        <v>732111</v>
      </c>
      <c r="G72" s="31"/>
    </row>
    <row r="73" spans="1:7">
      <c r="A73" s="22" t="s">
        <v>291</v>
      </c>
      <c r="B73" t="str">
        <f t="shared" si="1"/>
        <v>Bal_OKap_AkPa</v>
      </c>
      <c r="C73" s="12" t="s">
        <v>130</v>
      </c>
      <c r="D73" s="12" t="s">
        <v>206</v>
      </c>
      <c r="E73" s="14">
        <f t="shared" si="2"/>
        <v>0</v>
      </c>
      <c r="G73" s="31"/>
    </row>
    <row r="74" spans="1:7">
      <c r="A74" s="22" t="s">
        <v>349</v>
      </c>
      <c r="B74" t="str">
        <f t="shared" si="1"/>
        <v>Bal_AnLk_AkPa</v>
      </c>
      <c r="C74" s="12" t="s">
        <v>131</v>
      </c>
      <c r="D74" s="12" t="s">
        <v>207</v>
      </c>
      <c r="E74" s="14">
        <f t="shared" si="2"/>
        <v>0</v>
      </c>
      <c r="G74" s="31"/>
    </row>
    <row r="75" spans="1:7">
      <c r="A75" s="22" t="s">
        <v>350</v>
      </c>
      <c r="B75" t="str">
        <f t="shared" si="1"/>
        <v>Bal_ALTot_AkPa</v>
      </c>
      <c r="C75" s="16" t="s">
        <v>132</v>
      </c>
      <c r="D75" s="16" t="s">
        <v>239</v>
      </c>
      <c r="E75" s="14">
        <f t="shared" si="2"/>
        <v>0</v>
      </c>
      <c r="G75" s="31"/>
    </row>
    <row r="76" spans="1:7">
      <c r="A76" s="22" t="s">
        <v>351</v>
      </c>
      <c r="B76" t="str">
        <f t="shared" ref="B76:B110" si="3">"Bal_"&amp;A76&amp;"_"&amp;$B$10</f>
        <v>Bal_Phs_AkPa</v>
      </c>
      <c r="C76" s="12" t="s">
        <v>133</v>
      </c>
      <c r="D76" s="12" t="s">
        <v>232</v>
      </c>
      <c r="E76" s="14">
        <f t="shared" si="2"/>
        <v>0</v>
      </c>
      <c r="G76" s="31"/>
    </row>
    <row r="77" spans="1:7">
      <c r="A77" s="22" t="s">
        <v>352</v>
      </c>
      <c r="B77" t="str">
        <f t="shared" si="3"/>
        <v>Bal_FmS_AkPa</v>
      </c>
      <c r="C77" s="12" t="s">
        <v>134</v>
      </c>
      <c r="D77" s="12" t="s">
        <v>233</v>
      </c>
      <c r="E77" s="14">
        <f t="shared" si="2"/>
        <v>0</v>
      </c>
      <c r="G77" s="31"/>
    </row>
    <row r="78" spans="1:7">
      <c r="A78" s="22" t="s">
        <v>353</v>
      </c>
      <c r="B78" t="str">
        <f t="shared" si="3"/>
        <v>Bal_GY_AkPa</v>
      </c>
      <c r="C78" s="12" t="s">
        <v>135</v>
      </c>
      <c r="D78" s="12" t="s">
        <v>170</v>
      </c>
      <c r="E78" s="14">
        <f t="shared" si="2"/>
        <v>2317472</v>
      </c>
      <c r="G78" s="31"/>
    </row>
    <row r="79" spans="1:7">
      <c r="A79" s="22" t="s">
        <v>401</v>
      </c>
      <c r="B79" t="str">
        <f t="shared" si="3"/>
        <v>Bal_inBp_AkPa</v>
      </c>
      <c r="C79" s="12" t="s">
        <v>136</v>
      </c>
      <c r="D79" s="12" t="s">
        <v>208</v>
      </c>
      <c r="E79" s="14">
        <f t="shared" si="2"/>
        <v>1062422</v>
      </c>
      <c r="G79" s="31"/>
    </row>
    <row r="80" spans="1:7">
      <c r="A80" s="22" t="s">
        <v>354</v>
      </c>
      <c r="B80" t="str">
        <f t="shared" si="3"/>
        <v>Bal_KoBp_AkPa</v>
      </c>
      <c r="C80" s="12" t="s">
        <v>137</v>
      </c>
      <c r="D80" s="12" t="s">
        <v>209</v>
      </c>
      <c r="E80" s="14">
        <f t="shared" si="2"/>
        <v>73149</v>
      </c>
      <c r="G80" s="31"/>
    </row>
    <row r="81" spans="1:7">
      <c r="A81" s="22" t="s">
        <v>355</v>
      </c>
      <c r="B81" t="str">
        <f t="shared" si="3"/>
        <v>Bal_RmGp_AkPa</v>
      </c>
      <c r="C81" s="12" t="s">
        <v>138</v>
      </c>
      <c r="D81" s="12" t="s">
        <v>210</v>
      </c>
      <c r="E81" s="14">
        <f t="shared" si="2"/>
        <v>45281</v>
      </c>
      <c r="G81" s="31"/>
    </row>
    <row r="82" spans="1:7">
      <c r="A82" s="22" t="s">
        <v>356</v>
      </c>
      <c r="B82" t="str">
        <f t="shared" si="3"/>
        <v>Bal_HGTot_AkPa</v>
      </c>
      <c r="C82" s="16" t="s">
        <v>139</v>
      </c>
      <c r="D82" s="16" t="s">
        <v>240</v>
      </c>
      <c r="E82" s="14">
        <f t="shared" si="2"/>
        <v>3498324</v>
      </c>
      <c r="G82" s="31"/>
    </row>
    <row r="83" spans="1:7">
      <c r="A83" s="22" t="s">
        <v>357</v>
      </c>
      <c r="B83" t="str">
        <f t="shared" si="3"/>
        <v>Bal_HMrp_AkPa</v>
      </c>
      <c r="C83" s="12" t="s">
        <v>140</v>
      </c>
      <c r="D83" s="12" t="s">
        <v>211</v>
      </c>
      <c r="E83" s="14">
        <f t="shared" si="2"/>
        <v>11891215</v>
      </c>
      <c r="G83" s="31"/>
    </row>
    <row r="84" spans="1:7">
      <c r="A84" s="22" t="s">
        <v>358</v>
      </c>
      <c r="B84" t="str">
        <f t="shared" si="3"/>
        <v>Bal_RMrp_AkPa</v>
      </c>
      <c r="C84" s="12" t="s">
        <v>141</v>
      </c>
      <c r="D84" s="12" t="s">
        <v>212</v>
      </c>
      <c r="E84" s="14">
        <f t="shared" si="2"/>
        <v>0</v>
      </c>
      <c r="G84" s="31"/>
    </row>
    <row r="85" spans="1:7">
      <c r="A85" s="22" t="s">
        <v>359</v>
      </c>
      <c r="B85" t="str">
        <f t="shared" si="3"/>
        <v>Bal_MrpTot_AkPa</v>
      </c>
      <c r="C85" s="16" t="s">
        <v>142</v>
      </c>
      <c r="D85" s="16" t="s">
        <v>241</v>
      </c>
      <c r="E85" s="14">
        <f t="shared" si="2"/>
        <v>11891215</v>
      </c>
      <c r="G85" s="31"/>
    </row>
    <row r="86" spans="1:7">
      <c r="A86" s="22" t="s">
        <v>289</v>
      </c>
      <c r="B86" t="str">
        <f t="shared" si="3"/>
        <v>Bal_LPTot_AkPa</v>
      </c>
      <c r="C86" s="16" t="s">
        <v>143</v>
      </c>
      <c r="D86" s="16" t="s">
        <v>242</v>
      </c>
      <c r="E86" s="14">
        <f t="shared" si="2"/>
        <v>15389539</v>
      </c>
      <c r="G86" s="31"/>
    </row>
    <row r="87" spans="1:7">
      <c r="A87" s="22" t="s">
        <v>360</v>
      </c>
      <c r="B87" t="str">
        <f t="shared" si="3"/>
        <v>Bal_FmLi_AkPa</v>
      </c>
      <c r="C87" s="12" t="s">
        <v>144</v>
      </c>
      <c r="D87" s="12" t="s">
        <v>213</v>
      </c>
      <c r="E87" s="14">
        <f t="shared" si="2"/>
        <v>0</v>
      </c>
      <c r="G87" s="31"/>
    </row>
    <row r="88" spans="1:7">
      <c r="A88" s="22" t="s">
        <v>361</v>
      </c>
      <c r="B88" t="str">
        <f t="shared" si="3"/>
        <v>Bal_EhS_AkPa</v>
      </c>
      <c r="C88" s="12" t="s">
        <v>145</v>
      </c>
      <c r="D88" s="12" t="s">
        <v>214</v>
      </c>
      <c r="E88" s="14">
        <f t="shared" si="2"/>
        <v>0</v>
      </c>
      <c r="G88" s="31"/>
    </row>
    <row r="89" spans="1:7">
      <c r="A89" s="22" t="s">
        <v>362</v>
      </c>
      <c r="B89" t="str">
        <f t="shared" si="3"/>
        <v>Bal_RmS_AkPa</v>
      </c>
      <c r="C89" s="12" t="s">
        <v>146</v>
      </c>
      <c r="D89" s="12" t="s">
        <v>215</v>
      </c>
      <c r="E89" s="14">
        <f t="shared" si="2"/>
        <v>0</v>
      </c>
      <c r="G89" s="31"/>
    </row>
    <row r="90" spans="1:7">
      <c r="A90" s="22" t="s">
        <v>271</v>
      </c>
      <c r="B90" t="str">
        <f t="shared" si="3"/>
        <v>Bal_HBP_AkPa</v>
      </c>
      <c r="C90" s="12" t="s">
        <v>147</v>
      </c>
      <c r="D90" s="12" t="s">
        <v>171</v>
      </c>
      <c r="E90" s="14">
        <f t="shared" ref="E90:E110" si="4">INDEX(TpkData,MATCH($D$3,TpkNavn,0),MATCH($B90,TpkVar,0))</f>
        <v>0</v>
      </c>
      <c r="G90" s="31"/>
    </row>
    <row r="91" spans="1:7">
      <c r="A91" s="22" t="s">
        <v>363</v>
      </c>
      <c r="B91" t="str">
        <f t="shared" si="3"/>
        <v>Bal_HFiTot_AkPa</v>
      </c>
      <c r="C91" s="16" t="s">
        <v>148</v>
      </c>
      <c r="D91" s="16" t="s">
        <v>397</v>
      </c>
      <c r="E91" s="14">
        <f t="shared" si="4"/>
        <v>15389539</v>
      </c>
      <c r="G91" s="31"/>
    </row>
    <row r="92" spans="1:7">
      <c r="A92" s="22" t="s">
        <v>364</v>
      </c>
      <c r="B92" t="str">
        <f t="shared" si="3"/>
        <v>Bal_PLF_AkPa</v>
      </c>
      <c r="C92" s="12" t="s">
        <v>149</v>
      </c>
      <c r="D92" s="12" t="s">
        <v>172</v>
      </c>
      <c r="E92" s="14">
        <f t="shared" si="4"/>
        <v>0</v>
      </c>
      <c r="G92" s="31"/>
    </row>
    <row r="93" spans="1:7">
      <c r="A93" s="22" t="s">
        <v>365</v>
      </c>
      <c r="B93" t="str">
        <f t="shared" si="3"/>
        <v>Bal_USf_AkPa</v>
      </c>
      <c r="C93" s="12" t="s">
        <v>150</v>
      </c>
      <c r="D93" s="12" t="s">
        <v>173</v>
      </c>
      <c r="E93" s="14">
        <f t="shared" si="4"/>
        <v>0</v>
      </c>
      <c r="G93" s="31"/>
    </row>
    <row r="94" spans="1:7">
      <c r="A94" s="22" t="s">
        <v>366</v>
      </c>
      <c r="B94" t="str">
        <f t="shared" si="3"/>
        <v>Bal_XHen_AkPa</v>
      </c>
      <c r="C94" s="12" t="s">
        <v>151</v>
      </c>
      <c r="D94" s="12" t="s">
        <v>174</v>
      </c>
      <c r="E94" s="14">
        <f t="shared" si="4"/>
        <v>0</v>
      </c>
      <c r="G94" s="31"/>
    </row>
    <row r="95" spans="1:7">
      <c r="A95" s="22" t="s">
        <v>367</v>
      </c>
      <c r="B95" t="str">
        <f t="shared" si="3"/>
        <v>Bal_HFTot_AkPa</v>
      </c>
      <c r="C95" s="16" t="s">
        <v>152</v>
      </c>
      <c r="D95" s="16" t="s">
        <v>394</v>
      </c>
      <c r="E95" s="14">
        <f t="shared" si="4"/>
        <v>0</v>
      </c>
      <c r="G95" s="31"/>
    </row>
    <row r="96" spans="1:7">
      <c r="A96" s="22" t="s">
        <v>380</v>
      </c>
      <c r="B96" t="str">
        <f t="shared" si="3"/>
        <v>Bal_Gfdep_AkPa</v>
      </c>
      <c r="C96" s="12" t="s">
        <v>153</v>
      </c>
      <c r="D96" s="12" t="s">
        <v>114</v>
      </c>
      <c r="E96" s="14">
        <f t="shared" si="4"/>
        <v>0</v>
      </c>
      <c r="G96" s="31"/>
    </row>
    <row r="97" spans="1:7">
      <c r="A97" s="22" t="s">
        <v>272</v>
      </c>
      <c r="B97" t="str">
        <f t="shared" si="3"/>
        <v>Bal_GDF_AkPa</v>
      </c>
      <c r="C97" s="12" t="s">
        <v>154</v>
      </c>
      <c r="D97" s="12" t="s">
        <v>175</v>
      </c>
      <c r="E97" s="14">
        <f t="shared" si="4"/>
        <v>0</v>
      </c>
      <c r="G97" s="31"/>
    </row>
    <row r="98" spans="1:7">
      <c r="A98" s="22" t="s">
        <v>273</v>
      </c>
      <c r="B98" t="str">
        <f t="shared" si="3"/>
        <v>Bal_GGf_AkPa</v>
      </c>
      <c r="C98" s="12" t="s">
        <v>155</v>
      </c>
      <c r="D98" s="12" t="s">
        <v>176</v>
      </c>
      <c r="E98" s="14">
        <f t="shared" si="4"/>
        <v>0</v>
      </c>
      <c r="G98" s="31"/>
    </row>
    <row r="99" spans="1:7">
      <c r="A99" s="22" t="s">
        <v>402</v>
      </c>
      <c r="B99" t="str">
        <f t="shared" si="3"/>
        <v>Bal_OgL_AkPa</v>
      </c>
      <c r="C99" s="12" t="s">
        <v>156</v>
      </c>
      <c r="D99" s="12" t="s">
        <v>177</v>
      </c>
      <c r="E99" s="14">
        <f t="shared" si="4"/>
        <v>0</v>
      </c>
      <c r="G99" s="31"/>
    </row>
    <row r="100" spans="1:7">
      <c r="A100" s="22" t="s">
        <v>274</v>
      </c>
      <c r="B100" t="str">
        <f t="shared" si="3"/>
        <v>Bal_KonG_AkPa</v>
      </c>
      <c r="C100" s="12" t="s">
        <v>157</v>
      </c>
      <c r="D100" s="12" t="s">
        <v>178</v>
      </c>
      <c r="E100" s="14">
        <f t="shared" si="4"/>
        <v>0</v>
      </c>
      <c r="G100" s="31"/>
    </row>
    <row r="101" spans="1:7">
      <c r="A101" s="22" t="s">
        <v>368</v>
      </c>
      <c r="B101" t="str">
        <f t="shared" si="3"/>
        <v>Bal_UdG_AkPa</v>
      </c>
      <c r="C101" s="12" t="s">
        <v>158</v>
      </c>
      <c r="D101" s="12" t="s">
        <v>186</v>
      </c>
      <c r="E101" s="14">
        <f t="shared" si="4"/>
        <v>0</v>
      </c>
      <c r="G101" s="31"/>
    </row>
    <row r="102" spans="1:7">
      <c r="A102" s="22" t="s">
        <v>275</v>
      </c>
      <c r="B102" t="str">
        <f t="shared" si="3"/>
        <v>Bal_GKre_AkPa</v>
      </c>
      <c r="C102" s="12" t="s">
        <v>159</v>
      </c>
      <c r="D102" s="12" t="s">
        <v>179</v>
      </c>
      <c r="E102" s="14">
        <f t="shared" si="4"/>
        <v>682552</v>
      </c>
      <c r="G102" s="31"/>
    </row>
    <row r="103" spans="1:7">
      <c r="A103" s="22" t="s">
        <v>369</v>
      </c>
      <c r="B103" t="str">
        <f t="shared" si="3"/>
        <v>Bal_GTv_AkPa</v>
      </c>
      <c r="C103" s="12" t="s">
        <v>216</v>
      </c>
      <c r="D103" s="12" t="s">
        <v>180</v>
      </c>
      <c r="E103" s="14">
        <f t="shared" si="4"/>
        <v>0</v>
      </c>
      <c r="G103" s="31"/>
    </row>
    <row r="104" spans="1:7">
      <c r="A104" s="22" t="s">
        <v>370</v>
      </c>
      <c r="B104" t="str">
        <f t="shared" si="3"/>
        <v>Bal_GAv_AkPa</v>
      </c>
      <c r="C104" s="12" t="s">
        <v>217</v>
      </c>
      <c r="D104" s="12" t="s">
        <v>181</v>
      </c>
      <c r="E104" s="14">
        <f t="shared" si="4"/>
        <v>0</v>
      </c>
      <c r="G104" s="31"/>
    </row>
    <row r="105" spans="1:7">
      <c r="A105" s="22" t="s">
        <v>371</v>
      </c>
      <c r="B105" t="str">
        <f t="shared" si="3"/>
        <v>Bal_AkSf_AkPa</v>
      </c>
      <c r="C105" s="12" t="s">
        <v>218</v>
      </c>
      <c r="D105" s="12" t="s">
        <v>182</v>
      </c>
      <c r="E105" s="14">
        <f t="shared" si="4"/>
        <v>0</v>
      </c>
      <c r="G105" s="31"/>
    </row>
    <row r="106" spans="1:7">
      <c r="A106" s="22" t="s">
        <v>276</v>
      </c>
      <c r="B106" t="str">
        <f t="shared" si="3"/>
        <v>Bal_MOF_AkPa</v>
      </c>
      <c r="C106" s="12" t="s">
        <v>219</v>
      </c>
      <c r="D106" s="12" t="s">
        <v>183</v>
      </c>
      <c r="E106" s="14">
        <f t="shared" si="4"/>
        <v>0</v>
      </c>
      <c r="G106" s="31"/>
    </row>
    <row r="107" spans="1:7">
      <c r="A107" s="22" t="s">
        <v>372</v>
      </c>
      <c r="B107" t="str">
        <f t="shared" si="3"/>
        <v>Bal_XG_AkPa</v>
      </c>
      <c r="C107" s="12" t="s">
        <v>220</v>
      </c>
      <c r="D107" s="12" t="s">
        <v>184</v>
      </c>
      <c r="E107" s="14">
        <f t="shared" si="4"/>
        <v>1326441</v>
      </c>
      <c r="G107" s="31"/>
    </row>
    <row r="108" spans="1:7">
      <c r="A108" s="22" t="s">
        <v>277</v>
      </c>
      <c r="B108" t="str">
        <f t="shared" si="3"/>
        <v>Bal_GTot_AkPa</v>
      </c>
      <c r="C108" s="16" t="s">
        <v>231</v>
      </c>
      <c r="D108" s="16" t="s">
        <v>395</v>
      </c>
      <c r="E108" s="14">
        <f t="shared" si="4"/>
        <v>2008993</v>
      </c>
      <c r="G108" s="31"/>
    </row>
    <row r="109" spans="1:7">
      <c r="A109" s="22" t="s">
        <v>373</v>
      </c>
      <c r="B109" t="str">
        <f t="shared" si="3"/>
        <v>Bal_Pap_AkPa</v>
      </c>
      <c r="C109" s="12" t="s">
        <v>234</v>
      </c>
      <c r="D109" s="12" t="s">
        <v>185</v>
      </c>
      <c r="E109" s="14">
        <f t="shared" si="4"/>
        <v>13687</v>
      </c>
      <c r="G109" s="31"/>
    </row>
    <row r="110" spans="1:7">
      <c r="A110" s="22" t="s">
        <v>374</v>
      </c>
      <c r="B110" t="str">
        <f t="shared" si="3"/>
        <v>Bal_PasTot_AkPa</v>
      </c>
      <c r="C110" s="16" t="s">
        <v>235</v>
      </c>
      <c r="D110" s="16" t="s">
        <v>396</v>
      </c>
      <c r="E110" s="14">
        <f t="shared" si="4"/>
        <v>18144330</v>
      </c>
      <c r="G110" s="31"/>
    </row>
  </sheetData>
  <sheetProtection algorithmName="SHA-512" hashValue="ouAgoVgJtlCPsHLYdy5RZ2BOfWqtXsmeIpZqPnJgWbOuTOMdeMu8KkKBZpuxy+HQgFDhhZHeeWjgFYAgba7Hwg==" saltValue="mL2KqW5LQvhAT2KgxRy/nA==" spinCount="100000" sheet="1" objects="1" scenarios="1"/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 xr:uid="{00000000-0004-0000-1D00-000000000000}"/>
  </hyperlinks>
  <pageMargins left="0.70866141732283472" right="0.70866141732283472" top="0.74803149606299213" bottom="0.74803149606299213" header="0.31496062992125984" footer="0.31496062992125984"/>
  <pageSetup paperSize="9" scale="65" fitToWidth="0" fitToHeight="0" orientation="portrait"/>
  <headerFooter scaleWithDoc="0" alignWithMargins="0">
    <oddHeader>&amp;C&amp;G</oddHead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D00-000000000000}">
          <x14:formula1>
            <xm:f>'TPK data'!$C$2:$C$13</xm:f>
          </x14:formula1>
          <xm:sqref>D3:E4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31">
    <tabColor theme="2"/>
    <pageSetUpPr fitToPage="1"/>
  </sheetPr>
  <dimension ref="A1:H28"/>
  <sheetViews>
    <sheetView showGridLines="0" topLeftCell="C1" zoomScaleNormal="100" workbookViewId="0">
      <selection activeCell="D5" sqref="D5:E5"/>
    </sheetView>
  </sheetViews>
  <sheetFormatPr defaultColWidth="11.42578125" defaultRowHeight="15"/>
  <cols>
    <col min="1" max="1" width="12.85546875" hidden="1" customWidth="1"/>
    <col min="2" max="2" width="16.5703125" hidden="1" customWidth="1"/>
    <col min="3" max="3" width="13.5703125" customWidth="1"/>
    <col min="4" max="4" width="84.42578125" customWidth="1"/>
    <col min="5" max="5" width="19.42578125" customWidth="1"/>
    <col min="6" max="6" width="6.42578125" customWidth="1"/>
    <col min="7" max="7" width="13.42578125" hidden="1" customWidth="1"/>
  </cols>
  <sheetData>
    <row r="1" spans="1:8">
      <c r="C1" s="58" t="s">
        <v>406</v>
      </c>
      <c r="D1" s="58"/>
    </row>
    <row r="3" spans="1:8">
      <c r="C3" s="76" t="s">
        <v>801</v>
      </c>
      <c r="D3" s="77" t="s">
        <v>898</v>
      </c>
      <c r="E3" s="77"/>
    </row>
    <row r="4" spans="1:8">
      <c r="C4" s="76"/>
      <c r="D4" s="77"/>
      <c r="E4" s="77"/>
    </row>
    <row r="5" spans="1:8">
      <c r="C5" s="44" t="s">
        <v>802</v>
      </c>
      <c r="D5" s="78">
        <f>INDEX(TpkData,MATCH($D$3,TpkNavn,0),MATCH("regnr",TpkVar,0))</f>
        <v>70735</v>
      </c>
      <c r="E5" s="78"/>
    </row>
    <row r="7" spans="1:8" ht="23.25" customHeight="1">
      <c r="C7" s="65" t="s">
        <v>844</v>
      </c>
      <c r="D7" s="66"/>
      <c r="E7" s="66"/>
    </row>
    <row r="8" spans="1:8" ht="15" customHeight="1">
      <c r="C8" s="57" t="s">
        <v>187</v>
      </c>
      <c r="D8" s="57"/>
      <c r="E8" s="57"/>
    </row>
    <row r="9" spans="1:8">
      <c r="A9" s="23" t="s">
        <v>245</v>
      </c>
      <c r="B9" s="25" t="s">
        <v>806</v>
      </c>
      <c r="C9" s="12"/>
      <c r="D9" s="17"/>
      <c r="E9" s="15" t="s">
        <v>466</v>
      </c>
    </row>
    <row r="10" spans="1:8" ht="16.5" customHeight="1">
      <c r="A10" s="19" t="s">
        <v>807</v>
      </c>
      <c r="B10" t="str">
        <f>"Lph_"&amp;$B$9&amp;"_"&amp;A10</f>
        <v>Lph_pTot_LhP</v>
      </c>
      <c r="C10" s="12" t="s">
        <v>5</v>
      </c>
      <c r="D10" s="24" t="s">
        <v>805</v>
      </c>
      <c r="E10" s="14">
        <f t="shared" ref="E10:E28" si="0">INDEX(TpkData,MATCH($D$3,TpkNavn,0),MATCH($B10,TpkVar,0))</f>
        <v>8261855</v>
      </c>
      <c r="H10" s="31"/>
    </row>
    <row r="11" spans="1:8" ht="16.5" customHeight="1">
      <c r="A11" s="19" t="s">
        <v>809</v>
      </c>
      <c r="B11" t="str">
        <f t="shared" ref="B11:B28" si="1">"Lph_"&amp;$B$9&amp;"_"&amp;A11</f>
        <v>Lph_pTot_FmP</v>
      </c>
      <c r="C11" s="12" t="s">
        <v>6</v>
      </c>
      <c r="D11" s="24" t="s">
        <v>808</v>
      </c>
      <c r="E11" s="14">
        <f t="shared" si="0"/>
        <v>0</v>
      </c>
      <c r="H11" s="31"/>
    </row>
    <row r="12" spans="1:8" ht="16.5" customHeight="1">
      <c r="A12" s="19" t="s">
        <v>811</v>
      </c>
      <c r="B12" t="str">
        <f t="shared" si="1"/>
        <v>Lph_pTot_FHTot</v>
      </c>
      <c r="C12" s="16" t="s">
        <v>7</v>
      </c>
      <c r="D12" s="17" t="s">
        <v>810</v>
      </c>
      <c r="E12" s="14">
        <f t="shared" si="0"/>
        <v>8261855</v>
      </c>
      <c r="H12" s="31"/>
    </row>
    <row r="13" spans="1:8" ht="16.5" customHeight="1">
      <c r="A13" s="19" t="s">
        <v>813</v>
      </c>
      <c r="B13" t="str">
        <f t="shared" si="1"/>
        <v>Lph_pTot_KBP</v>
      </c>
      <c r="C13" s="12" t="s">
        <v>8</v>
      </c>
      <c r="D13" s="24" t="s">
        <v>812</v>
      </c>
      <c r="E13" s="14">
        <f t="shared" si="0"/>
        <v>-223594</v>
      </c>
      <c r="H13" s="31"/>
    </row>
    <row r="14" spans="1:8" ht="16.5" customHeight="1">
      <c r="A14" s="19" t="s">
        <v>815</v>
      </c>
      <c r="B14" t="str">
        <f t="shared" si="1"/>
        <v>Lph_pTot_VrP</v>
      </c>
      <c r="C14" s="12" t="s">
        <v>9</v>
      </c>
      <c r="D14" s="24" t="s">
        <v>814</v>
      </c>
      <c r="E14" s="14">
        <f>INDEX('TPK data'!1:13,MATCH($D$3,TpkNavn,0),MATCH($B14,TpkVar,0))</f>
        <v>77495</v>
      </c>
      <c r="H14" s="31"/>
    </row>
    <row r="15" spans="1:8" ht="16.5" customHeight="1">
      <c r="A15" s="19" t="s">
        <v>817</v>
      </c>
      <c r="B15" t="str">
        <f t="shared" si="1"/>
        <v>Lph_pTot_RHP</v>
      </c>
      <c r="C15" s="16" t="s">
        <v>10</v>
      </c>
      <c r="D15" s="17" t="s">
        <v>816</v>
      </c>
      <c r="E15" s="14">
        <f t="shared" si="0"/>
        <v>8125387</v>
      </c>
      <c r="H15" s="31"/>
    </row>
    <row r="16" spans="1:8" ht="16.5" customHeight="1">
      <c r="A16" s="19" t="s">
        <v>279</v>
      </c>
      <c r="B16" t="str">
        <f t="shared" si="1"/>
        <v>Lph_pTot_BM</v>
      </c>
      <c r="C16" s="12" t="s">
        <v>11</v>
      </c>
      <c r="D16" s="24" t="s">
        <v>0</v>
      </c>
      <c r="E16" s="14">
        <f t="shared" si="0"/>
        <v>451991</v>
      </c>
      <c r="H16" s="31"/>
    </row>
    <row r="17" spans="1:8" ht="16.5" customHeight="1">
      <c r="A17" s="19" t="s">
        <v>819</v>
      </c>
      <c r="B17" t="str">
        <f t="shared" si="1"/>
        <v>Lph_pTot_TiAk</v>
      </c>
      <c r="C17" s="12" t="s">
        <v>12</v>
      </c>
      <c r="D17" s="24" t="s">
        <v>818</v>
      </c>
      <c r="E17" s="14">
        <f t="shared" si="0"/>
        <v>384567</v>
      </c>
      <c r="H17" s="31"/>
    </row>
    <row r="18" spans="1:8" ht="16.5" customHeight="1">
      <c r="A18" s="19" t="s">
        <v>821</v>
      </c>
      <c r="B18" t="str">
        <f t="shared" si="1"/>
        <v>Lph_pTot_FPy</v>
      </c>
      <c r="C18" s="12" t="s">
        <v>13</v>
      </c>
      <c r="D18" s="24" t="s">
        <v>820</v>
      </c>
      <c r="E18" s="14">
        <f t="shared" si="0"/>
        <v>-377260</v>
      </c>
      <c r="H18" s="31"/>
    </row>
    <row r="19" spans="1:8" ht="16.5" customHeight="1">
      <c r="A19" s="19" t="s">
        <v>823</v>
      </c>
      <c r="B19" t="str">
        <f t="shared" si="1"/>
        <v>Lph_pTot_TiOm</v>
      </c>
      <c r="C19" s="12" t="s">
        <v>14</v>
      </c>
      <c r="D19" s="24" t="s">
        <v>822</v>
      </c>
      <c r="E19" s="14">
        <f t="shared" si="0"/>
        <v>-5565</v>
      </c>
      <c r="H19" s="31"/>
    </row>
    <row r="20" spans="1:8" ht="16.5" customHeight="1">
      <c r="A20" s="19" t="s">
        <v>825</v>
      </c>
      <c r="B20" t="str">
        <f t="shared" si="1"/>
        <v>Lph_pTot_TiRi</v>
      </c>
      <c r="C20" s="12" t="s">
        <v>15</v>
      </c>
      <c r="D20" s="24" t="s">
        <v>824</v>
      </c>
      <c r="E20" s="14">
        <f t="shared" si="0"/>
        <v>21161</v>
      </c>
      <c r="H20" s="31"/>
    </row>
    <row r="21" spans="1:8" ht="16.5" customHeight="1">
      <c r="A21" s="19" t="s">
        <v>827</v>
      </c>
      <c r="B21" t="str">
        <f t="shared" si="1"/>
        <v>Lph_pTot_Rhx</v>
      </c>
      <c r="C21" s="12" t="s">
        <v>16</v>
      </c>
      <c r="D21" s="24" t="s">
        <v>826</v>
      </c>
      <c r="E21" s="14">
        <f t="shared" si="0"/>
        <v>-25352</v>
      </c>
      <c r="H21" s="31"/>
    </row>
    <row r="22" spans="1:8" ht="16.5" customHeight="1">
      <c r="A22" s="19" t="s">
        <v>829</v>
      </c>
      <c r="B22" t="str">
        <f t="shared" si="1"/>
        <v>Lph_pTot_RHU</v>
      </c>
      <c r="C22" s="16" t="s">
        <v>17</v>
      </c>
      <c r="D22" s="17" t="s">
        <v>828</v>
      </c>
      <c r="E22" s="14">
        <f t="shared" si="0"/>
        <v>8574929</v>
      </c>
      <c r="H22" s="31"/>
    </row>
    <row r="23" spans="1:8" ht="16.5" customHeight="1">
      <c r="A23" s="19" t="s">
        <v>831</v>
      </c>
      <c r="B23" t="str">
        <f t="shared" si="1"/>
        <v>Lph_pTot_VrU</v>
      </c>
      <c r="C23" s="12" t="s">
        <v>18</v>
      </c>
      <c r="D23" s="24" t="s">
        <v>830</v>
      </c>
      <c r="E23" s="14">
        <f>INDEX('TPK data'!1:13,MATCH($D$3,TpkNavn,0),MATCH($B23,TpkVar,0))</f>
        <v>-47166</v>
      </c>
      <c r="H23" s="31"/>
    </row>
    <row r="24" spans="1:8" ht="16.5" customHeight="1">
      <c r="A24" s="19" t="s">
        <v>833</v>
      </c>
      <c r="B24" t="str">
        <f t="shared" si="1"/>
        <v>Lph_pTot_BPu</v>
      </c>
      <c r="C24" s="12" t="s">
        <v>19</v>
      </c>
      <c r="D24" s="24" t="s">
        <v>832</v>
      </c>
      <c r="E24" s="14">
        <f t="shared" si="0"/>
        <v>400341</v>
      </c>
      <c r="H24" s="31"/>
    </row>
    <row r="25" spans="1:8" ht="16.5" customHeight="1">
      <c r="A25" s="19" t="s">
        <v>834</v>
      </c>
      <c r="B25" t="str">
        <f t="shared" si="1"/>
        <v>Lph_pTot_Fphx</v>
      </c>
      <c r="C25" s="12" t="s">
        <v>20</v>
      </c>
      <c r="D25" s="24" t="s">
        <v>826</v>
      </c>
      <c r="E25" s="14">
        <f t="shared" si="0"/>
        <v>-8340</v>
      </c>
      <c r="H25" s="31"/>
    </row>
    <row r="26" spans="1:8" ht="16.5" customHeight="1">
      <c r="A26" s="19" t="s">
        <v>836</v>
      </c>
      <c r="B26" t="str">
        <f t="shared" si="1"/>
        <v>Lph_pTot_FpHTot</v>
      </c>
      <c r="C26" s="16" t="s">
        <v>21</v>
      </c>
      <c r="D26" s="17" t="s">
        <v>835</v>
      </c>
      <c r="E26" s="14">
        <f t="shared" si="0"/>
        <v>8919764</v>
      </c>
      <c r="H26" s="31"/>
    </row>
    <row r="27" spans="1:8" ht="16.5" customHeight="1">
      <c r="A27" s="19" t="s">
        <v>838</v>
      </c>
      <c r="B27" t="str">
        <f t="shared" si="1"/>
        <v>Lph_pTot_FmU</v>
      </c>
      <c r="C27" s="12" t="s">
        <v>22</v>
      </c>
      <c r="D27" s="24" t="s">
        <v>837</v>
      </c>
      <c r="E27" s="14">
        <f t="shared" si="0"/>
        <v>0</v>
      </c>
      <c r="H27" s="31"/>
    </row>
    <row r="28" spans="1:8">
      <c r="A28" s="19" t="s">
        <v>840</v>
      </c>
      <c r="B28" t="str">
        <f t="shared" si="1"/>
        <v>Lph_pTot_LPU</v>
      </c>
      <c r="C28" s="16" t="s">
        <v>23</v>
      </c>
      <c r="D28" s="17" t="s">
        <v>839</v>
      </c>
      <c r="E28" s="14">
        <f t="shared" si="0"/>
        <v>8919764</v>
      </c>
      <c r="H28" s="31"/>
    </row>
  </sheetData>
  <sheetProtection algorithmName="SHA-512" hashValue="Mbn3l+Cf/P/SskY9LcVZsD+plAFw9WjASbra2W+331k/L8HSWQ9RrAfXkxqiqYnQhnMaIGEJiy4KIJdUKijRRQ==" saltValue="IMug/75cZ4iBn7YaW8Zprg==" spinCount="100000" sheet="1" objects="1" scenarios="1"/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 xr:uid="{00000000-0004-0000-1E00-000000000000}"/>
  </hyperlinks>
  <pageMargins left="0.70866141732283472" right="0.70866141732283472" top="0.74803149606299213" bottom="0.74803149606299213" header="0.31496062992125984" footer="0.31496062992125984"/>
  <pageSetup paperSize="9" scale="74" orientation="portrait"/>
  <headerFooter scaleWithDoc="0" alignWithMargins="0">
    <oddHeader>&amp;C&amp;G</oddHead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0000000}">
          <x14:formula1>
            <xm:f>'TPK data'!$C$2:$C$14</xm:f>
          </x14:formula1>
          <xm:sqref>D3:E4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32">
    <tabColor theme="4"/>
    <pageSetUpPr fitToPage="1"/>
  </sheetPr>
  <dimension ref="A1:C61"/>
  <sheetViews>
    <sheetView showGridLines="0" topLeftCell="B1" zoomScaleNormal="100" workbookViewId="0">
      <selection activeCell="H29" sqref="H29"/>
    </sheetView>
  </sheetViews>
  <sheetFormatPr defaultColWidth="11.42578125" defaultRowHeight="15"/>
  <cols>
    <col min="1" max="1" width="20.7109375" hidden="1" customWidth="1"/>
    <col min="2" max="2" width="90.140625" customWidth="1"/>
    <col min="3" max="3" width="11" customWidth="1"/>
  </cols>
  <sheetData>
    <row r="1" spans="2:3">
      <c r="B1" s="21" t="s">
        <v>406</v>
      </c>
      <c r="C1" s="21"/>
    </row>
    <row r="3" spans="2:3" ht="31.5" customHeight="1">
      <c r="B3" s="49" t="s">
        <v>899</v>
      </c>
      <c r="C3" s="50"/>
    </row>
    <row r="4" spans="2:3">
      <c r="B4" s="46"/>
      <c r="C4" s="46"/>
    </row>
    <row r="5" spans="2:3">
      <c r="B5" s="45" t="s">
        <v>1233</v>
      </c>
      <c r="C5" s="47" t="s">
        <v>895</v>
      </c>
    </row>
    <row r="6" spans="2:3">
      <c r="B6" s="46"/>
      <c r="C6" s="52"/>
    </row>
    <row r="7" spans="2:3">
      <c r="B7" s="46" t="s">
        <v>1465</v>
      </c>
      <c r="C7" s="53">
        <v>18530899</v>
      </c>
    </row>
    <row r="8" spans="2:3">
      <c r="B8" s="46" t="s">
        <v>1466</v>
      </c>
      <c r="C8" s="53">
        <v>24256146</v>
      </c>
    </row>
    <row r="9" spans="2:3">
      <c r="B9" s="46" t="s">
        <v>1467</v>
      </c>
      <c r="C9" s="53">
        <v>16603104</v>
      </c>
    </row>
    <row r="10" spans="2:3">
      <c r="B10" s="46" t="s">
        <v>1468</v>
      </c>
      <c r="C10" s="53">
        <v>16614130</v>
      </c>
    </row>
    <row r="11" spans="2:3">
      <c r="B11" s="46" t="s">
        <v>1469</v>
      </c>
      <c r="C11" s="53">
        <v>17106589</v>
      </c>
    </row>
    <row r="12" spans="2:3">
      <c r="B12" s="46" t="s">
        <v>1470</v>
      </c>
      <c r="C12" s="53">
        <v>19625087</v>
      </c>
    </row>
    <row r="13" spans="2:3">
      <c r="B13" s="46" t="s">
        <v>1471</v>
      </c>
      <c r="C13" s="53">
        <v>64145711</v>
      </c>
    </row>
    <row r="14" spans="2:3">
      <c r="B14" s="46" t="s">
        <v>1472</v>
      </c>
      <c r="C14" s="53">
        <v>29637873</v>
      </c>
    </row>
    <row r="15" spans="2:3">
      <c r="B15" s="46" t="s">
        <v>1473</v>
      </c>
      <c r="C15" s="53">
        <v>13594376</v>
      </c>
    </row>
    <row r="16" spans="2:3">
      <c r="B16" s="46" t="s">
        <v>1474</v>
      </c>
      <c r="C16" s="53">
        <v>16376191</v>
      </c>
    </row>
    <row r="17" spans="2:3">
      <c r="B17" s="46" t="s">
        <v>1475</v>
      </c>
      <c r="C17" s="53">
        <v>14638903</v>
      </c>
    </row>
    <row r="18" spans="2:3">
      <c r="B18" s="46" t="s">
        <v>1476</v>
      </c>
      <c r="C18" s="53">
        <v>16163279</v>
      </c>
    </row>
    <row r="19" spans="2:3">
      <c r="B19" s="46" t="s">
        <v>1477</v>
      </c>
      <c r="C19" s="53">
        <v>55834911</v>
      </c>
    </row>
    <row r="20" spans="2:3">
      <c r="B20" s="46" t="s">
        <v>1478</v>
      </c>
      <c r="C20" s="53">
        <v>36957085</v>
      </c>
    </row>
    <row r="21" spans="2:3">
      <c r="B21" s="46" t="s">
        <v>1479</v>
      </c>
      <c r="C21" s="53">
        <v>24260577</v>
      </c>
    </row>
    <row r="22" spans="2:3">
      <c r="B22" s="46"/>
      <c r="C22" s="53"/>
    </row>
    <row r="23" spans="2:3">
      <c r="B23" s="46" t="s">
        <v>1491</v>
      </c>
      <c r="C23" s="53"/>
    </row>
    <row r="24" spans="2:3">
      <c r="B24" s="45"/>
      <c r="C24" s="53"/>
    </row>
    <row r="25" spans="2:3">
      <c r="B25" s="46" t="s">
        <v>1480</v>
      </c>
      <c r="C25" s="53">
        <v>20766816</v>
      </c>
    </row>
    <row r="26" spans="2:3">
      <c r="B26" s="46" t="s">
        <v>1481</v>
      </c>
      <c r="C26" s="53">
        <v>24260402</v>
      </c>
    </row>
    <row r="27" spans="2:3">
      <c r="B27" s="46" t="s">
        <v>1482</v>
      </c>
      <c r="C27" s="53">
        <v>19676889</v>
      </c>
    </row>
    <row r="28" spans="2:3">
      <c r="B28" s="24" t="s">
        <v>1483</v>
      </c>
      <c r="C28" s="53">
        <v>71974316</v>
      </c>
    </row>
    <row r="29" spans="2:3">
      <c r="B29" s="46" t="s">
        <v>1484</v>
      </c>
      <c r="C29" s="53">
        <v>22078615</v>
      </c>
    </row>
    <row r="30" spans="2:3">
      <c r="B30" s="46" t="s">
        <v>1485</v>
      </c>
      <c r="C30" s="53">
        <v>10496837</v>
      </c>
    </row>
    <row r="31" spans="2:3">
      <c r="B31" s="46" t="s">
        <v>1486</v>
      </c>
      <c r="C31" s="53">
        <v>30186028</v>
      </c>
    </row>
    <row r="32" spans="2:3">
      <c r="B32" s="46" t="s">
        <v>1487</v>
      </c>
      <c r="C32" s="53">
        <v>71973514</v>
      </c>
    </row>
    <row r="33" spans="2:3">
      <c r="B33" s="46" t="s">
        <v>1488</v>
      </c>
      <c r="C33" s="53">
        <v>71971511</v>
      </c>
    </row>
    <row r="34" spans="2:3">
      <c r="B34" s="46" t="s">
        <v>1489</v>
      </c>
      <c r="C34" s="53">
        <v>12173210</v>
      </c>
    </row>
    <row r="35" spans="2:3">
      <c r="B35" s="46" t="s">
        <v>1490</v>
      </c>
      <c r="C35" s="53">
        <v>17340484</v>
      </c>
    </row>
    <row r="36" spans="2:3" ht="25.5" customHeight="1">
      <c r="B36" s="46" t="s">
        <v>1492</v>
      </c>
      <c r="C36" s="53">
        <v>36522232</v>
      </c>
    </row>
    <row r="37" spans="2:3">
      <c r="B37" s="46"/>
      <c r="C37" s="53"/>
    </row>
    <row r="38" spans="2:3">
      <c r="B38" s="45" t="s">
        <v>1419</v>
      </c>
      <c r="C38" s="53"/>
    </row>
    <row r="39" spans="2:3">
      <c r="B39" s="46"/>
      <c r="C39" s="53"/>
    </row>
    <row r="40" spans="2:3">
      <c r="B40" s="46" t="s">
        <v>1493</v>
      </c>
      <c r="C40" s="53">
        <v>82197613</v>
      </c>
    </row>
    <row r="41" spans="2:3">
      <c r="B41" s="46" t="s">
        <v>1494</v>
      </c>
      <c r="C41" s="53">
        <v>71971910</v>
      </c>
    </row>
    <row r="42" spans="2:3">
      <c r="B42" s="46" t="s">
        <v>1495</v>
      </c>
      <c r="C42" s="53">
        <v>17478885</v>
      </c>
    </row>
    <row r="43" spans="2:3">
      <c r="B43" s="46" t="s">
        <v>1496</v>
      </c>
      <c r="C43" s="53">
        <v>12551371</v>
      </c>
    </row>
    <row r="44" spans="2:3">
      <c r="B44" s="46" t="s">
        <v>1497</v>
      </c>
      <c r="C44" s="53">
        <v>85752715</v>
      </c>
    </row>
    <row r="45" spans="2:3">
      <c r="B45" s="46" t="s">
        <v>1498</v>
      </c>
      <c r="C45" s="53">
        <v>71977013</v>
      </c>
    </row>
    <row r="46" spans="2:3">
      <c r="B46" s="46" t="s">
        <v>1499</v>
      </c>
      <c r="C46" s="53">
        <v>71966828</v>
      </c>
    </row>
    <row r="47" spans="2:3">
      <c r="B47" s="46" t="s">
        <v>1500</v>
      </c>
      <c r="C47" s="53">
        <v>15409010</v>
      </c>
    </row>
    <row r="48" spans="2:3">
      <c r="B48" s="46" t="s">
        <v>1501</v>
      </c>
      <c r="C48" s="53">
        <v>24256219</v>
      </c>
    </row>
    <row r="49" spans="2:3" ht="25.5" customHeight="1">
      <c r="B49" s="46" t="s">
        <v>1502</v>
      </c>
      <c r="C49" s="53">
        <v>72338413</v>
      </c>
    </row>
    <row r="50" spans="2:3" ht="25.5" customHeight="1">
      <c r="B50" s="46" t="s">
        <v>1503</v>
      </c>
      <c r="C50" s="53">
        <v>71973816</v>
      </c>
    </row>
    <row r="51" spans="2:3">
      <c r="B51" s="46" t="s">
        <v>1504</v>
      </c>
      <c r="C51" s="53">
        <v>71976319</v>
      </c>
    </row>
    <row r="52" spans="2:3">
      <c r="B52" s="46" t="s">
        <v>1505</v>
      </c>
      <c r="C52" s="53">
        <v>17615343</v>
      </c>
    </row>
    <row r="53" spans="2:3">
      <c r="B53" s="46" t="s">
        <v>1506</v>
      </c>
      <c r="C53" s="53">
        <v>71973417</v>
      </c>
    </row>
    <row r="54" spans="2:3">
      <c r="B54" s="46" t="s">
        <v>1507</v>
      </c>
      <c r="C54" s="53">
        <v>19615383</v>
      </c>
    </row>
    <row r="55" spans="2:3">
      <c r="B55" s="46" t="s">
        <v>1508</v>
      </c>
      <c r="C55" s="53">
        <v>71967611</v>
      </c>
    </row>
    <row r="56" spans="2:3">
      <c r="B56" s="46" t="s">
        <v>1509</v>
      </c>
      <c r="C56" s="53">
        <v>24256251</v>
      </c>
    </row>
    <row r="57" spans="2:3">
      <c r="B57" s="46"/>
      <c r="C57" s="53"/>
    </row>
    <row r="61" spans="2:3">
      <c r="B61" s="48" t="s">
        <v>896</v>
      </c>
    </row>
  </sheetData>
  <sheetProtection algorithmName="SHA-512" hashValue="2eAdKEi333p80RgEX9MiNSUFCc7Rt9KUcXf5vCOlkFvWx+lEIOnqRY3c04seZY0P744JyOvmWhedGmPDadaHow==" saltValue="l36gYMiDlHzTDj1KMJbSGA==" spinCount="100000" sheet="1" objects="1" scenarios="1"/>
  <conditionalFormatting sqref="B6:B1048576">
    <cfRule type="expression" dxfId="0" priority="1">
      <formula>C6 = 0</formula>
    </cfRule>
  </conditionalFormatting>
  <hyperlinks>
    <hyperlink ref="B1" location="Indholdsfortegnelse!A1" display="Tilbage til indholdsfortegnelsen" xr:uid="{00000000-0004-0000-1F00-000000000000}"/>
  </hyperlinks>
  <pageMargins left="0.70866141732283472" right="0.70866141732283472" top="0.74803149606299213" bottom="0.74803149606299213" header="0.31496062992125984" footer="0.31496062992125984"/>
  <pageSetup paperSize="9" scale="90" fitToHeight="0" orientation="portrait"/>
  <headerFooter scaleWithDoc="0" alignWithMargins="0">
    <oddHeader>&amp;C&amp;G</oddHead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33"/>
  <dimension ref="A1:LY23"/>
  <sheetViews>
    <sheetView workbookViewId="0">
      <pane xSplit="3" ySplit="1" topLeftCell="D2" activePane="bottomRight" state="frozen"/>
      <selection activeCell="D8" sqref="D8"/>
      <selection pane="topRight" activeCell="D8" sqref="D8"/>
      <selection pane="bottomLeft" activeCell="D8" sqref="D8"/>
      <selection pane="bottomRight" activeCell="E23" sqref="E23"/>
    </sheetView>
  </sheetViews>
  <sheetFormatPr defaultColWidth="11.42578125" defaultRowHeight="15"/>
  <sheetData>
    <row r="1" spans="1:337">
      <c r="A1" t="s">
        <v>904</v>
      </c>
      <c r="B1" t="s">
        <v>1443</v>
      </c>
      <c r="C1" t="s">
        <v>1444</v>
      </c>
      <c r="D1" t="s">
        <v>905</v>
      </c>
      <c r="E1" t="s">
        <v>906</v>
      </c>
      <c r="F1" t="s">
        <v>907</v>
      </c>
      <c r="G1" t="s">
        <v>908</v>
      </c>
      <c r="H1" t="s">
        <v>909</v>
      </c>
      <c r="I1" t="s">
        <v>910</v>
      </c>
      <c r="J1" t="s">
        <v>911</v>
      </c>
      <c r="K1" t="s">
        <v>912</v>
      </c>
      <c r="L1" t="s">
        <v>913</v>
      </c>
      <c r="M1" t="s">
        <v>914</v>
      </c>
      <c r="N1" t="s">
        <v>915</v>
      </c>
      <c r="O1" t="s">
        <v>916</v>
      </c>
      <c r="P1" t="s">
        <v>917</v>
      </c>
      <c r="Q1" t="s">
        <v>918</v>
      </c>
      <c r="R1" t="s">
        <v>919</v>
      </c>
      <c r="S1" t="s">
        <v>920</v>
      </c>
      <c r="T1" t="s">
        <v>921</v>
      </c>
      <c r="U1" t="s">
        <v>922</v>
      </c>
      <c r="V1" t="s">
        <v>923</v>
      </c>
      <c r="W1" t="s">
        <v>924</v>
      </c>
      <c r="X1" t="s">
        <v>925</v>
      </c>
      <c r="Y1" t="s">
        <v>926</v>
      </c>
      <c r="Z1" t="s">
        <v>927</v>
      </c>
      <c r="AA1" t="s">
        <v>928</v>
      </c>
      <c r="AB1" t="s">
        <v>929</v>
      </c>
      <c r="AC1" t="s">
        <v>930</v>
      </c>
      <c r="AD1" t="s">
        <v>931</v>
      </c>
      <c r="AE1" t="s">
        <v>932</v>
      </c>
      <c r="AF1" t="s">
        <v>933</v>
      </c>
      <c r="AG1" t="s">
        <v>934</v>
      </c>
      <c r="AH1" t="s">
        <v>935</v>
      </c>
      <c r="AI1" t="s">
        <v>936</v>
      </c>
      <c r="AJ1" t="s">
        <v>937</v>
      </c>
      <c r="AK1" t="s">
        <v>938</v>
      </c>
      <c r="AL1" t="s">
        <v>939</v>
      </c>
      <c r="AM1" t="s">
        <v>940</v>
      </c>
      <c r="AN1" t="s">
        <v>941</v>
      </c>
      <c r="AO1" t="s">
        <v>942</v>
      </c>
      <c r="AP1" t="s">
        <v>943</v>
      </c>
      <c r="AQ1" t="s">
        <v>944</v>
      </c>
      <c r="AR1" t="s">
        <v>945</v>
      </c>
      <c r="AS1" t="s">
        <v>946</v>
      </c>
      <c r="AT1" t="s">
        <v>947</v>
      </c>
      <c r="AU1" t="s">
        <v>948</v>
      </c>
      <c r="AV1" t="s">
        <v>949</v>
      </c>
      <c r="AW1" t="s">
        <v>950</v>
      </c>
      <c r="AX1" t="s">
        <v>951</v>
      </c>
      <c r="AY1" t="s">
        <v>952</v>
      </c>
      <c r="AZ1" t="s">
        <v>953</v>
      </c>
      <c r="BA1" t="s">
        <v>954</v>
      </c>
      <c r="BB1" t="s">
        <v>955</v>
      </c>
      <c r="BC1" t="s">
        <v>956</v>
      </c>
      <c r="BD1" t="s">
        <v>957</v>
      </c>
      <c r="BE1" t="s">
        <v>958</v>
      </c>
      <c r="BF1" t="s">
        <v>959</v>
      </c>
      <c r="BG1" t="s">
        <v>960</v>
      </c>
      <c r="BH1" t="s">
        <v>961</v>
      </c>
      <c r="BI1" t="s">
        <v>962</v>
      </c>
      <c r="BJ1" t="s">
        <v>963</v>
      </c>
      <c r="BK1" t="s">
        <v>964</v>
      </c>
      <c r="BL1" t="s">
        <v>965</v>
      </c>
      <c r="BM1" t="s">
        <v>966</v>
      </c>
      <c r="BN1" t="s">
        <v>967</v>
      </c>
      <c r="BO1" t="s">
        <v>968</v>
      </c>
      <c r="BP1" t="s">
        <v>969</v>
      </c>
      <c r="BQ1" t="s">
        <v>970</v>
      </c>
      <c r="BR1" t="s">
        <v>971</v>
      </c>
      <c r="BS1" t="s">
        <v>972</v>
      </c>
      <c r="BT1" t="s">
        <v>973</v>
      </c>
      <c r="BU1" t="s">
        <v>974</v>
      </c>
      <c r="BV1" t="s">
        <v>975</v>
      </c>
      <c r="BW1" t="s">
        <v>976</v>
      </c>
      <c r="BX1" t="s">
        <v>977</v>
      </c>
      <c r="BY1" t="s">
        <v>978</v>
      </c>
      <c r="BZ1" t="s">
        <v>979</v>
      </c>
      <c r="CA1" t="s">
        <v>980</v>
      </c>
      <c r="CB1" t="s">
        <v>981</v>
      </c>
      <c r="CC1" t="s">
        <v>982</v>
      </c>
      <c r="CD1" t="s">
        <v>983</v>
      </c>
      <c r="CE1" t="s">
        <v>984</v>
      </c>
      <c r="CF1" t="s">
        <v>985</v>
      </c>
      <c r="CG1" t="s">
        <v>986</v>
      </c>
      <c r="CH1" t="s">
        <v>987</v>
      </c>
      <c r="CI1" t="s">
        <v>988</v>
      </c>
      <c r="CJ1" t="s">
        <v>989</v>
      </c>
      <c r="CK1" t="s">
        <v>990</v>
      </c>
      <c r="CL1" t="s">
        <v>991</v>
      </c>
      <c r="CM1" t="s">
        <v>992</v>
      </c>
      <c r="CN1" t="s">
        <v>993</v>
      </c>
      <c r="CO1" t="s">
        <v>994</v>
      </c>
      <c r="CP1" t="s">
        <v>995</v>
      </c>
      <c r="CQ1" t="s">
        <v>996</v>
      </c>
      <c r="CR1" t="s">
        <v>997</v>
      </c>
      <c r="CS1" t="s">
        <v>998</v>
      </c>
      <c r="CT1" t="s">
        <v>999</v>
      </c>
      <c r="CU1" t="s">
        <v>1000</v>
      </c>
      <c r="CV1" t="s">
        <v>1001</v>
      </c>
      <c r="CW1" t="s">
        <v>1002</v>
      </c>
      <c r="CX1" t="s">
        <v>1003</v>
      </c>
      <c r="CY1" t="s">
        <v>1004</v>
      </c>
      <c r="CZ1" t="s">
        <v>1005</v>
      </c>
      <c r="DA1" t="s">
        <v>1006</v>
      </c>
      <c r="DB1" t="s">
        <v>1007</v>
      </c>
      <c r="DC1" t="s">
        <v>1008</v>
      </c>
      <c r="DD1" t="s">
        <v>1009</v>
      </c>
      <c r="DE1" t="s">
        <v>1010</v>
      </c>
      <c r="DF1" t="s">
        <v>1011</v>
      </c>
      <c r="DG1" t="s">
        <v>1012</v>
      </c>
      <c r="DH1" t="s">
        <v>1013</v>
      </c>
      <c r="DI1" t="s">
        <v>1014</v>
      </c>
      <c r="DJ1" t="s">
        <v>1015</v>
      </c>
      <c r="DK1" t="s">
        <v>1016</v>
      </c>
      <c r="DL1" t="s">
        <v>1017</v>
      </c>
      <c r="DM1" t="s">
        <v>1018</v>
      </c>
      <c r="DN1" t="s">
        <v>1019</v>
      </c>
      <c r="DO1" t="s">
        <v>1020</v>
      </c>
      <c r="DP1" t="s">
        <v>1021</v>
      </c>
      <c r="DQ1" t="s">
        <v>1022</v>
      </c>
      <c r="DR1" t="s">
        <v>1023</v>
      </c>
      <c r="DS1" t="s">
        <v>1024</v>
      </c>
      <c r="DT1" t="s">
        <v>1025</v>
      </c>
      <c r="DU1" t="s">
        <v>1026</v>
      </c>
      <c r="DV1" t="s">
        <v>1027</v>
      </c>
      <c r="DW1" t="s">
        <v>1028</v>
      </c>
      <c r="DX1" t="s">
        <v>1029</v>
      </c>
      <c r="DY1" t="s">
        <v>1030</v>
      </c>
      <c r="DZ1" t="s">
        <v>1031</v>
      </c>
      <c r="EA1" t="s">
        <v>1032</v>
      </c>
      <c r="EB1" t="s">
        <v>1033</v>
      </c>
      <c r="EC1" t="s">
        <v>1034</v>
      </c>
      <c r="ED1" t="s">
        <v>1035</v>
      </c>
      <c r="EE1" t="s">
        <v>1036</v>
      </c>
      <c r="EF1" t="s">
        <v>1037</v>
      </c>
      <c r="EG1" t="s">
        <v>1038</v>
      </c>
      <c r="EH1" t="s">
        <v>1039</v>
      </c>
      <c r="EI1" t="s">
        <v>1040</v>
      </c>
      <c r="EJ1" t="s">
        <v>1041</v>
      </c>
      <c r="EK1" t="s">
        <v>1042</v>
      </c>
      <c r="EL1" t="s">
        <v>1043</v>
      </c>
      <c r="EM1" t="s">
        <v>1044</v>
      </c>
      <c r="EN1" t="s">
        <v>1045</v>
      </c>
      <c r="EO1" t="s">
        <v>1046</v>
      </c>
      <c r="EP1" t="s">
        <v>1047</v>
      </c>
      <c r="EQ1" t="s">
        <v>1048</v>
      </c>
      <c r="ER1" t="s">
        <v>1049</v>
      </c>
      <c r="ES1" t="s">
        <v>1050</v>
      </c>
      <c r="ET1" t="s">
        <v>1051</v>
      </c>
      <c r="EU1" t="s">
        <v>1052</v>
      </c>
      <c r="EV1" t="s">
        <v>1053</v>
      </c>
      <c r="EW1" t="s">
        <v>1054</v>
      </c>
      <c r="EX1" t="s">
        <v>1055</v>
      </c>
      <c r="EY1" t="s">
        <v>1056</v>
      </c>
      <c r="EZ1" t="s">
        <v>1057</v>
      </c>
      <c r="FA1" t="s">
        <v>1445</v>
      </c>
      <c r="FB1" t="s">
        <v>1446</v>
      </c>
      <c r="FC1" t="s">
        <v>1447</v>
      </c>
      <c r="FD1" t="s">
        <v>1448</v>
      </c>
      <c r="FE1" t="s">
        <v>1449</v>
      </c>
      <c r="FF1" t="s">
        <v>1450</v>
      </c>
      <c r="FG1" t="s">
        <v>1451</v>
      </c>
      <c r="FH1" t="s">
        <v>1452</v>
      </c>
      <c r="FI1" t="s">
        <v>1453</v>
      </c>
      <c r="FJ1" t="s">
        <v>1454</v>
      </c>
      <c r="FK1" t="s">
        <v>1455</v>
      </c>
      <c r="FL1" t="s">
        <v>1456</v>
      </c>
      <c r="FM1" t="s">
        <v>1457</v>
      </c>
      <c r="FN1" t="s">
        <v>1458</v>
      </c>
      <c r="FO1" t="s">
        <v>1459</v>
      </c>
      <c r="FP1" t="s">
        <v>1460</v>
      </c>
      <c r="FQ1" t="s">
        <v>1461</v>
      </c>
      <c r="FR1" t="s">
        <v>1462</v>
      </c>
      <c r="FS1" t="s">
        <v>1463</v>
      </c>
      <c r="FT1" t="s">
        <v>1464</v>
      </c>
    </row>
    <row r="2" spans="1:337">
      <c r="A2" s="29">
        <v>45291</v>
      </c>
      <c r="B2" s="2">
        <v>63010</v>
      </c>
      <c r="C2" s="1" t="s">
        <v>1465</v>
      </c>
      <c r="D2" s="29">
        <v>-602163</v>
      </c>
      <c r="E2" s="29">
        <v>-7011</v>
      </c>
      <c r="F2" s="29">
        <v>-576455</v>
      </c>
      <c r="G2" s="29">
        <v>15783906</v>
      </c>
      <c r="H2" s="29">
        <v>-597492</v>
      </c>
      <c r="I2" s="29">
        <v>333582</v>
      </c>
      <c r="J2" s="29">
        <v>-235128</v>
      </c>
      <c r="K2" s="29">
        <v>-252480</v>
      </c>
      <c r="L2" s="29">
        <v>62133</v>
      </c>
      <c r="M2" s="29">
        <v>-14627</v>
      </c>
      <c r="N2" s="29">
        <v>14907052</v>
      </c>
      <c r="O2" s="29">
        <v>-93537</v>
      </c>
      <c r="P2" s="29">
        <v>1626</v>
      </c>
      <c r="Q2" s="29">
        <v>1390600</v>
      </c>
      <c r="R2" s="29">
        <v>11975454</v>
      </c>
      <c r="S2" s="29">
        <v>-13276789</v>
      </c>
      <c r="T2" s="29">
        <v>-13291416</v>
      </c>
      <c r="U2" s="29">
        <v>19595</v>
      </c>
      <c r="V2" s="29">
        <v>-797442</v>
      </c>
      <c r="W2" s="29">
        <v>-237478</v>
      </c>
      <c r="X2" s="29">
        <v>-266097</v>
      </c>
      <c r="Y2" s="29">
        <v>0</v>
      </c>
      <c r="Z2" s="29">
        <v>15776895</v>
      </c>
      <c r="AA2" s="29">
        <v>279997</v>
      </c>
      <c r="AB2" s="29">
        <v>357702</v>
      </c>
      <c r="AC2" s="29">
        <v>2249151</v>
      </c>
      <c r="AD2" s="29">
        <v>0</v>
      </c>
      <c r="AE2" s="29">
        <v>-38013</v>
      </c>
      <c r="AF2" s="29">
        <v>214091</v>
      </c>
      <c r="AG2" s="29">
        <v>-14079</v>
      </c>
      <c r="AH2" s="29">
        <v>-120200</v>
      </c>
      <c r="AI2" s="29">
        <v>-41821</v>
      </c>
      <c r="AJ2" s="29">
        <v>1224826</v>
      </c>
      <c r="AK2" s="29">
        <v>8101</v>
      </c>
      <c r="AL2" s="29">
        <v>-178076</v>
      </c>
      <c r="AM2" s="29">
        <v>-274725</v>
      </c>
      <c r="AN2" s="29">
        <v>-77705</v>
      </c>
      <c r="AO2" s="29">
        <v>-58637</v>
      </c>
      <c r="AP2" s="29">
        <v>-1112289</v>
      </c>
      <c r="AQ2" s="29">
        <v>-166472</v>
      </c>
      <c r="AR2" s="29">
        <v>0</v>
      </c>
      <c r="AS2" s="29">
        <v>-112880</v>
      </c>
      <c r="AT2" s="29">
        <v>0</v>
      </c>
      <c r="AU2" s="29">
        <v>219481</v>
      </c>
      <c r="AV2" s="29">
        <v>761</v>
      </c>
      <c r="AW2" s="29">
        <v>-47745</v>
      </c>
      <c r="AX2" s="29">
        <v>1135260</v>
      </c>
      <c r="AY2" s="29">
        <v>17090</v>
      </c>
      <c r="AZ2" s="29">
        <v>-38013</v>
      </c>
      <c r="BA2" s="29">
        <v>275463</v>
      </c>
      <c r="BB2" s="29">
        <v>-961255</v>
      </c>
      <c r="BC2" s="29">
        <v>-15199004</v>
      </c>
      <c r="BD2" s="29">
        <v>0</v>
      </c>
      <c r="BE2" s="29">
        <v>0</v>
      </c>
      <c r="BF2" s="29">
        <v>-15179409</v>
      </c>
      <c r="BG2" s="29">
        <v>1000</v>
      </c>
      <c r="BH2" s="29"/>
      <c r="BI2" s="29">
        <v>0</v>
      </c>
      <c r="BJ2" s="29">
        <v>177658802</v>
      </c>
      <c r="BK2" s="29">
        <v>0</v>
      </c>
      <c r="BL2" s="29">
        <v>3591037</v>
      </c>
      <c r="BM2" s="29">
        <v>1239840</v>
      </c>
      <c r="BN2" s="29"/>
      <c r="BO2" s="29">
        <v>1239840</v>
      </c>
      <c r="BP2" s="29">
        <v>139784</v>
      </c>
      <c r="BQ2" s="29"/>
      <c r="BR2" s="29">
        <v>0</v>
      </c>
      <c r="BS2" s="29"/>
      <c r="BT2" s="29">
        <v>0</v>
      </c>
      <c r="BU2" s="29">
        <v>5445</v>
      </c>
      <c r="BV2" s="29">
        <v>6469162</v>
      </c>
      <c r="BW2" s="29">
        <v>3189781</v>
      </c>
      <c r="BX2" s="29">
        <v>48222795</v>
      </c>
      <c r="BY2" s="29">
        <v>4221083</v>
      </c>
      <c r="BZ2" s="29"/>
      <c r="CA2" s="29">
        <v>5000</v>
      </c>
      <c r="CB2" s="29"/>
      <c r="CC2" s="29">
        <v>172610</v>
      </c>
      <c r="CD2" s="29"/>
      <c r="CE2" s="29"/>
      <c r="CF2" s="29">
        <v>116596</v>
      </c>
      <c r="CG2" s="29">
        <v>5750</v>
      </c>
      <c r="CH2" s="29"/>
      <c r="CI2" s="29">
        <v>122346</v>
      </c>
      <c r="CJ2" s="29"/>
      <c r="CK2" s="29">
        <v>15221</v>
      </c>
      <c r="CL2" s="29">
        <v>6325346</v>
      </c>
      <c r="CM2" s="29">
        <v>11995617</v>
      </c>
      <c r="CN2" s="29">
        <v>456087</v>
      </c>
      <c r="CO2" s="29">
        <v>39351611</v>
      </c>
      <c r="CP2" s="29">
        <v>125333</v>
      </c>
      <c r="CQ2" s="29">
        <v>160547476</v>
      </c>
      <c r="CR2" s="29">
        <v>0</v>
      </c>
      <c r="CS2" s="29">
        <v>39351611</v>
      </c>
      <c r="CT2" s="29">
        <v>109757252</v>
      </c>
      <c r="CU2" s="29">
        <v>0</v>
      </c>
      <c r="CV2" s="29">
        <v>114495761</v>
      </c>
      <c r="CW2" s="29">
        <v>57775032</v>
      </c>
      <c r="CX2" s="29">
        <v>14195</v>
      </c>
      <c r="CY2" s="29"/>
      <c r="CZ2" s="29"/>
      <c r="DA2" s="29">
        <v>1796743</v>
      </c>
      <c r="DB2" s="29">
        <v>9538042</v>
      </c>
      <c r="DC2" s="29">
        <v>2934391</v>
      </c>
      <c r="DD2" s="29">
        <v>317683</v>
      </c>
      <c r="DE2" s="29">
        <v>9220359</v>
      </c>
      <c r="DF2" s="29"/>
      <c r="DG2" s="29"/>
      <c r="DH2" s="29">
        <v>3391801</v>
      </c>
      <c r="DI2" s="29">
        <v>149108863</v>
      </c>
      <c r="DJ2" s="29">
        <v>5445</v>
      </c>
      <c r="DK2" s="29"/>
      <c r="DL2" s="29"/>
      <c r="DM2" s="29">
        <v>109757252</v>
      </c>
      <c r="DN2" s="29">
        <v>38729484</v>
      </c>
      <c r="DO2" s="29"/>
      <c r="DP2" s="29"/>
      <c r="DQ2" s="29"/>
      <c r="DR2" s="29"/>
      <c r="DS2" s="29">
        <v>2909932</v>
      </c>
      <c r="DT2" s="29">
        <v>686088</v>
      </c>
      <c r="DU2" s="29">
        <v>828418</v>
      </c>
      <c r="DV2" s="29">
        <v>177658802</v>
      </c>
      <c r="DW2" s="29">
        <v>357551</v>
      </c>
      <c r="DX2" s="29"/>
      <c r="DY2" s="29">
        <v>2272470</v>
      </c>
      <c r="DZ2" s="29">
        <v>273849</v>
      </c>
      <c r="EA2" s="29"/>
      <c r="EB2" s="29"/>
      <c r="EC2" s="29">
        <v>265484</v>
      </c>
      <c r="ED2" s="29">
        <v>273849</v>
      </c>
      <c r="EE2" s="29"/>
      <c r="EF2" s="29">
        <v>546127</v>
      </c>
      <c r="EG2" s="29"/>
      <c r="EH2" s="29">
        <v>546127</v>
      </c>
      <c r="EI2" s="29">
        <v>67893</v>
      </c>
      <c r="EJ2" s="29">
        <v>708502</v>
      </c>
      <c r="EK2" s="29">
        <v>963109</v>
      </c>
      <c r="EL2" s="29">
        <v>126631</v>
      </c>
      <c r="EM2" s="29"/>
      <c r="EN2" s="29"/>
      <c r="EO2" s="29">
        <v>59452</v>
      </c>
      <c r="EP2" s="29">
        <v>0</v>
      </c>
      <c r="EQ2" s="29">
        <v>0</v>
      </c>
      <c r="ER2" s="29"/>
      <c r="ES2" s="29">
        <v>5026353</v>
      </c>
      <c r="ET2" s="29"/>
      <c r="EU2" s="29">
        <v>0</v>
      </c>
      <c r="EV2" s="29">
        <v>2489707</v>
      </c>
      <c r="EW2" s="29">
        <v>119916</v>
      </c>
      <c r="EX2" s="29">
        <v>100112</v>
      </c>
      <c r="EY2" s="29">
        <v>0</v>
      </c>
      <c r="EZ2" s="29"/>
      <c r="FA2" s="29">
        <v>15783906</v>
      </c>
      <c r="FB2" s="29">
        <v>1959912</v>
      </c>
      <c r="FC2" s="29">
        <v>139763200</v>
      </c>
      <c r="FD2" s="29">
        <v>3968604</v>
      </c>
      <c r="FE2" s="29">
        <v>-4221084</v>
      </c>
      <c r="FF2" s="29">
        <v>153329947</v>
      </c>
      <c r="FG2" s="29"/>
      <c r="FH2" s="29">
        <v>-15164512</v>
      </c>
      <c r="FI2" s="29">
        <v>-1071103</v>
      </c>
      <c r="FJ2" s="29">
        <v>135794596</v>
      </c>
      <c r="FK2" s="29">
        <v>149108863</v>
      </c>
      <c r="FL2" s="29">
        <v>0</v>
      </c>
      <c r="FM2" s="29">
        <v>136680592</v>
      </c>
      <c r="FN2" s="29">
        <v>148689411</v>
      </c>
      <c r="FO2" s="29">
        <v>-301</v>
      </c>
      <c r="FP2" s="29">
        <v>11910419</v>
      </c>
      <c r="FQ2" s="29">
        <v>-348100</v>
      </c>
      <c r="FR2" s="29">
        <v>-172593</v>
      </c>
      <c r="FS2" s="29">
        <v>-2011505</v>
      </c>
      <c r="FT2" s="29">
        <v>2680624</v>
      </c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  <c r="IX2" s="31"/>
      <c r="IY2" s="31"/>
      <c r="IZ2" s="31"/>
      <c r="JA2" s="31"/>
      <c r="JB2" s="31"/>
      <c r="JC2" s="31"/>
      <c r="JD2" s="31"/>
      <c r="JE2" s="31"/>
      <c r="JF2" s="31"/>
      <c r="JG2" s="31"/>
      <c r="JH2" s="31"/>
      <c r="JI2" s="31"/>
      <c r="JJ2" s="31"/>
      <c r="JK2" s="31"/>
      <c r="JL2" s="31"/>
      <c r="JM2" s="31"/>
      <c r="JN2" s="31"/>
      <c r="JO2" s="31"/>
      <c r="JP2" s="31"/>
      <c r="JQ2" s="31"/>
      <c r="JR2" s="31"/>
      <c r="JS2" s="31"/>
      <c r="JT2" s="31"/>
      <c r="JU2" s="31"/>
      <c r="JV2" s="31"/>
      <c r="JW2" s="31"/>
      <c r="JX2" s="31"/>
      <c r="JY2" s="31"/>
      <c r="JZ2" s="31"/>
      <c r="KA2" s="31"/>
      <c r="KB2" s="31"/>
      <c r="KC2" s="31"/>
      <c r="KD2" s="31"/>
      <c r="KE2" s="31"/>
      <c r="KF2" s="31"/>
      <c r="KG2" s="31"/>
      <c r="KH2" s="31"/>
      <c r="KI2" s="31"/>
      <c r="KJ2" s="31"/>
      <c r="KK2" s="31"/>
      <c r="KL2" s="31"/>
      <c r="KM2" s="31"/>
      <c r="KN2" s="31"/>
      <c r="KO2" s="31"/>
      <c r="KP2" s="31"/>
      <c r="KQ2" s="31"/>
      <c r="KR2" s="31"/>
      <c r="KS2" s="31"/>
      <c r="KT2" s="31"/>
      <c r="KU2" s="31"/>
      <c r="KV2" s="31"/>
      <c r="KW2" s="31"/>
      <c r="KX2" s="31"/>
      <c r="KY2" s="31"/>
      <c r="KZ2" s="31"/>
      <c r="LA2" s="31"/>
      <c r="LB2" s="31"/>
      <c r="LC2" s="31"/>
      <c r="LD2" s="31"/>
      <c r="LE2" s="31"/>
      <c r="LF2" s="31"/>
      <c r="LG2" s="31"/>
      <c r="LH2" s="31"/>
      <c r="LI2" s="31"/>
      <c r="LJ2" s="31"/>
      <c r="LK2" s="31"/>
      <c r="LL2" s="31"/>
      <c r="LM2" s="31"/>
      <c r="LN2" s="31"/>
      <c r="LO2" s="31"/>
      <c r="LP2" s="31"/>
      <c r="LQ2" s="31"/>
      <c r="LR2" s="31"/>
      <c r="LS2" s="31"/>
      <c r="LT2" s="31"/>
      <c r="LU2" s="31"/>
      <c r="LV2" s="31"/>
      <c r="LW2" s="31"/>
      <c r="LX2" s="31"/>
      <c r="LY2" s="31"/>
    </row>
    <row r="3" spans="1:337">
      <c r="A3" s="29">
        <v>45291</v>
      </c>
      <c r="B3" s="2">
        <v>62973</v>
      </c>
      <c r="C3" s="1" t="s">
        <v>1466</v>
      </c>
      <c r="D3" s="29">
        <v>-1046739</v>
      </c>
      <c r="E3" s="29">
        <v>-26779</v>
      </c>
      <c r="F3" s="29">
        <v>-960145</v>
      </c>
      <c r="G3" s="29">
        <v>35753834</v>
      </c>
      <c r="H3" s="29">
        <v>-1305211</v>
      </c>
      <c r="I3" s="29">
        <v>1065960</v>
      </c>
      <c r="J3" s="29">
        <v>-345066</v>
      </c>
      <c r="K3" s="29">
        <v>-10505064</v>
      </c>
      <c r="L3" s="29">
        <v>1109170</v>
      </c>
      <c r="M3" s="29">
        <v>37597</v>
      </c>
      <c r="N3" s="29">
        <v>35956244</v>
      </c>
      <c r="O3" s="29">
        <v>165096</v>
      </c>
      <c r="P3" s="29">
        <v>21254</v>
      </c>
      <c r="Q3" s="29">
        <v>-744319</v>
      </c>
      <c r="R3" s="29">
        <v>30561574</v>
      </c>
      <c r="S3" s="29">
        <v>-27872347</v>
      </c>
      <c r="T3" s="29">
        <v>-27834750</v>
      </c>
      <c r="U3" s="29">
        <v>4034</v>
      </c>
      <c r="V3" s="29">
        <v>-1525246</v>
      </c>
      <c r="W3" s="29">
        <v>0</v>
      </c>
      <c r="X3" s="29">
        <v>-728705</v>
      </c>
      <c r="Y3" s="29">
        <v>0</v>
      </c>
      <c r="Z3" s="29">
        <v>35727055</v>
      </c>
      <c r="AA3" s="29">
        <v>1140605</v>
      </c>
      <c r="AB3" s="29">
        <v>1328806</v>
      </c>
      <c r="AC3" s="29">
        <v>81201477</v>
      </c>
      <c r="AD3" s="29">
        <v>0</v>
      </c>
      <c r="AE3" s="29">
        <v>-924011</v>
      </c>
      <c r="AF3" s="29">
        <v>0</v>
      </c>
      <c r="AG3" s="29">
        <v>-74202099</v>
      </c>
      <c r="AH3" s="29">
        <v>-79000</v>
      </c>
      <c r="AI3" s="29">
        <v>-37133</v>
      </c>
      <c r="AJ3" s="29">
        <v>1751584</v>
      </c>
      <c r="AK3" s="29">
        <v>-4262</v>
      </c>
      <c r="AL3" s="29">
        <v>-137088</v>
      </c>
      <c r="AM3" s="29">
        <v>106216</v>
      </c>
      <c r="AN3" s="29">
        <v>-188201</v>
      </c>
      <c r="AO3" s="29">
        <v>-58088</v>
      </c>
      <c r="AP3" s="29">
        <v>-2060132</v>
      </c>
      <c r="AQ3" s="29">
        <v>0</v>
      </c>
      <c r="AR3" s="29">
        <v>-122586</v>
      </c>
      <c r="AS3" s="29">
        <v>152585</v>
      </c>
      <c r="AT3" s="29">
        <v>0</v>
      </c>
      <c r="AU3" s="29">
        <v>8266</v>
      </c>
      <c r="AV3" s="29">
        <v>0</v>
      </c>
      <c r="AW3" s="29">
        <v>-291894</v>
      </c>
      <c r="AX3" s="29">
        <v>1299971</v>
      </c>
      <c r="AY3" s="29">
        <v>245619</v>
      </c>
      <c r="AZ3" s="29">
        <v>-924011</v>
      </c>
      <c r="BA3" s="29">
        <v>-22500</v>
      </c>
      <c r="BB3" s="29">
        <v>-2572818</v>
      </c>
      <c r="BC3" s="29">
        <v>-28679187</v>
      </c>
      <c r="BD3" s="29">
        <v>77687</v>
      </c>
      <c r="BE3" s="29">
        <v>0</v>
      </c>
      <c r="BF3" s="29">
        <v>-28675153</v>
      </c>
      <c r="BG3" s="29">
        <v>1101000</v>
      </c>
      <c r="BH3" s="29">
        <v>0</v>
      </c>
      <c r="BI3" s="29">
        <v>767520</v>
      </c>
      <c r="BJ3" s="29">
        <v>542975081</v>
      </c>
      <c r="BK3" s="29">
        <v>0</v>
      </c>
      <c r="BL3" s="29">
        <v>2091740</v>
      </c>
      <c r="BM3" s="29">
        <v>3599959</v>
      </c>
      <c r="BN3" s="29">
        <v>0</v>
      </c>
      <c r="BO3" s="29">
        <v>3599959</v>
      </c>
      <c r="BP3" s="29">
        <v>0</v>
      </c>
      <c r="BQ3" s="29">
        <v>0</v>
      </c>
      <c r="BR3" s="29">
        <v>0</v>
      </c>
      <c r="BS3" s="29">
        <v>0</v>
      </c>
      <c r="BT3" s="29">
        <v>0</v>
      </c>
      <c r="BU3" s="29">
        <v>0</v>
      </c>
      <c r="BV3" s="29">
        <v>13689905</v>
      </c>
      <c r="BW3" s="29">
        <v>20524814</v>
      </c>
      <c r="BX3" s="29">
        <v>196221135</v>
      </c>
      <c r="BY3" s="29">
        <v>17193531</v>
      </c>
      <c r="BZ3" s="29"/>
      <c r="CA3" s="29">
        <v>1140983</v>
      </c>
      <c r="CB3" s="29">
        <v>0</v>
      </c>
      <c r="CC3" s="29">
        <v>173753</v>
      </c>
      <c r="CD3" s="29">
        <v>0</v>
      </c>
      <c r="CE3" s="29">
        <v>0</v>
      </c>
      <c r="CF3" s="29">
        <v>164181</v>
      </c>
      <c r="CG3" s="29">
        <v>48839</v>
      </c>
      <c r="CH3" s="29">
        <v>0</v>
      </c>
      <c r="CI3" s="29">
        <v>213020</v>
      </c>
      <c r="CJ3" s="29">
        <v>0</v>
      </c>
      <c r="CK3" s="29">
        <v>27668</v>
      </c>
      <c r="CL3" s="29">
        <v>14091017</v>
      </c>
      <c r="CM3" s="29">
        <v>75158710</v>
      </c>
      <c r="CN3" s="29">
        <v>1746186</v>
      </c>
      <c r="CO3" s="29">
        <v>113966847</v>
      </c>
      <c r="CP3" s="29">
        <v>35750</v>
      </c>
      <c r="CQ3" s="29">
        <v>438911724</v>
      </c>
      <c r="CR3" s="29">
        <v>451587</v>
      </c>
      <c r="CS3" s="29">
        <v>127812095</v>
      </c>
      <c r="CT3" s="29">
        <v>277692310</v>
      </c>
      <c r="CU3" s="29">
        <v>615493</v>
      </c>
      <c r="CV3" s="29">
        <v>311775388</v>
      </c>
      <c r="CW3" s="29">
        <v>221664309</v>
      </c>
      <c r="CX3" s="29">
        <v>353617</v>
      </c>
      <c r="CY3" s="29">
        <v>3274354</v>
      </c>
      <c r="CZ3" s="29">
        <v>2732504</v>
      </c>
      <c r="DA3" s="29">
        <v>16264744</v>
      </c>
      <c r="DB3" s="29">
        <v>25089557</v>
      </c>
      <c r="DC3" s="29">
        <v>20751400</v>
      </c>
      <c r="DD3" s="29">
        <v>520518</v>
      </c>
      <c r="DE3" s="29">
        <v>24569039</v>
      </c>
      <c r="DF3" s="29">
        <v>10300436</v>
      </c>
      <c r="DG3" s="29">
        <v>0</v>
      </c>
      <c r="DH3" s="29">
        <v>2091740</v>
      </c>
      <c r="DI3" s="29">
        <v>405602173</v>
      </c>
      <c r="DJ3" s="29">
        <v>0</v>
      </c>
      <c r="DK3" s="29"/>
      <c r="DL3" s="29">
        <v>0</v>
      </c>
      <c r="DM3" s="29">
        <v>277790078</v>
      </c>
      <c r="DN3" s="29">
        <v>115992781</v>
      </c>
      <c r="DO3" s="29">
        <v>0</v>
      </c>
      <c r="DP3" s="29">
        <v>0</v>
      </c>
      <c r="DQ3" s="29">
        <v>0</v>
      </c>
      <c r="DR3" s="29">
        <v>0</v>
      </c>
      <c r="DS3" s="29">
        <v>16400742</v>
      </c>
      <c r="DT3" s="29">
        <v>4328287</v>
      </c>
      <c r="DU3" s="29">
        <v>5276217</v>
      </c>
      <c r="DV3" s="29">
        <v>542975081</v>
      </c>
      <c r="DW3" s="29">
        <v>977705</v>
      </c>
      <c r="DX3" s="29">
        <v>0</v>
      </c>
      <c r="DY3" s="29">
        <v>0</v>
      </c>
      <c r="DZ3" s="29">
        <v>1882089</v>
      </c>
      <c r="EA3" s="29">
        <v>812308</v>
      </c>
      <c r="EB3" s="29">
        <v>97768</v>
      </c>
      <c r="EC3" s="29">
        <v>1412660</v>
      </c>
      <c r="ED3" s="29">
        <v>1882089</v>
      </c>
      <c r="EE3" s="29">
        <v>0</v>
      </c>
      <c r="EF3" s="29">
        <v>465772</v>
      </c>
      <c r="EG3" s="29">
        <v>0</v>
      </c>
      <c r="EH3" s="29">
        <v>465772</v>
      </c>
      <c r="EI3" s="29">
        <v>228070</v>
      </c>
      <c r="EJ3" s="29">
        <v>4760115</v>
      </c>
      <c r="EK3" s="29">
        <v>1551934</v>
      </c>
      <c r="EL3" s="29">
        <v>61285</v>
      </c>
      <c r="EM3" s="29">
        <v>0</v>
      </c>
      <c r="EN3" s="29">
        <v>0</v>
      </c>
      <c r="EO3" s="29">
        <v>0</v>
      </c>
      <c r="EP3" s="29">
        <v>198271</v>
      </c>
      <c r="EQ3" s="29">
        <v>0</v>
      </c>
      <c r="ER3" s="29">
        <v>0</v>
      </c>
      <c r="ES3" s="29">
        <v>58352566</v>
      </c>
      <c r="ET3" s="29">
        <v>0</v>
      </c>
      <c r="EU3" s="29">
        <v>253316</v>
      </c>
      <c r="EV3" s="29">
        <v>39184863</v>
      </c>
      <c r="EW3" s="29">
        <v>516102</v>
      </c>
      <c r="EX3" s="29">
        <v>583787</v>
      </c>
      <c r="EY3" s="29">
        <v>752993</v>
      </c>
      <c r="EZ3" s="29">
        <v>0</v>
      </c>
      <c r="FA3" s="29">
        <v>35753834</v>
      </c>
      <c r="FB3" s="29">
        <v>10300436</v>
      </c>
      <c r="FC3" s="29">
        <v>388076818</v>
      </c>
      <c r="FD3" s="29">
        <v>5492648</v>
      </c>
      <c r="FE3" s="29">
        <v>-17193531</v>
      </c>
      <c r="FF3" s="29">
        <v>422795704</v>
      </c>
      <c r="FG3" s="29">
        <v>0</v>
      </c>
      <c r="FH3" s="29">
        <v>-28679187</v>
      </c>
      <c r="FI3" s="29">
        <v>-10740091</v>
      </c>
      <c r="FJ3" s="29">
        <v>382584170</v>
      </c>
      <c r="FK3" s="29">
        <v>405602173</v>
      </c>
      <c r="FL3" s="29">
        <v>0</v>
      </c>
      <c r="FM3" s="29">
        <v>347831993</v>
      </c>
      <c r="FN3" s="29">
        <v>381610976</v>
      </c>
      <c r="FO3" s="29">
        <v>-3676203</v>
      </c>
      <c r="FP3" s="29">
        <v>31957829</v>
      </c>
      <c r="FQ3" s="29">
        <v>-1820873</v>
      </c>
      <c r="FR3" s="29">
        <v>243583</v>
      </c>
      <c r="FS3" s="29">
        <v>-29504734</v>
      </c>
      <c r="FT3" s="29">
        <v>30884292</v>
      </c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  <c r="IX3" s="31"/>
      <c r="IY3" s="31"/>
      <c r="IZ3" s="31"/>
      <c r="JA3" s="31"/>
      <c r="JB3" s="31"/>
      <c r="JC3" s="31"/>
      <c r="JD3" s="31"/>
      <c r="JE3" s="31"/>
      <c r="JF3" s="31"/>
      <c r="JG3" s="31"/>
      <c r="JH3" s="31"/>
      <c r="JI3" s="31"/>
      <c r="JJ3" s="31"/>
      <c r="JK3" s="31"/>
      <c r="JL3" s="31"/>
      <c r="JM3" s="31"/>
      <c r="JN3" s="31"/>
      <c r="JO3" s="31"/>
      <c r="JP3" s="31"/>
      <c r="JQ3" s="31"/>
      <c r="JR3" s="31"/>
      <c r="JS3" s="31"/>
      <c r="JT3" s="31"/>
      <c r="JU3" s="31"/>
      <c r="JV3" s="31"/>
      <c r="JW3" s="31"/>
      <c r="JX3" s="31"/>
      <c r="JY3" s="31"/>
      <c r="JZ3" s="31"/>
      <c r="KA3" s="31"/>
      <c r="KB3" s="31"/>
      <c r="KC3" s="31"/>
      <c r="KD3" s="31"/>
      <c r="KE3" s="31"/>
      <c r="KF3" s="31"/>
      <c r="KG3" s="31"/>
      <c r="KH3" s="31"/>
      <c r="KI3" s="31"/>
      <c r="KJ3" s="31"/>
      <c r="KK3" s="31"/>
      <c r="KL3" s="31"/>
      <c r="KM3" s="31"/>
      <c r="KN3" s="31"/>
      <c r="KO3" s="31"/>
      <c r="KP3" s="31"/>
      <c r="KQ3" s="31"/>
      <c r="KR3" s="31"/>
      <c r="KS3" s="31"/>
      <c r="KT3" s="31"/>
      <c r="KU3" s="31"/>
      <c r="KV3" s="31"/>
      <c r="KW3" s="31"/>
      <c r="KX3" s="31"/>
      <c r="KY3" s="31"/>
      <c r="KZ3" s="31"/>
      <c r="LA3" s="31"/>
      <c r="LB3" s="31"/>
      <c r="LC3" s="31"/>
      <c r="LD3" s="31"/>
      <c r="LE3" s="31"/>
      <c r="LF3" s="31"/>
      <c r="LG3" s="31"/>
      <c r="LH3" s="31"/>
      <c r="LI3" s="31"/>
      <c r="LJ3" s="31"/>
      <c r="LK3" s="31"/>
      <c r="LL3" s="31"/>
      <c r="LM3" s="31"/>
      <c r="LN3" s="31"/>
      <c r="LO3" s="31"/>
      <c r="LP3" s="31"/>
      <c r="LQ3" s="31"/>
      <c r="LR3" s="31"/>
      <c r="LS3" s="31"/>
      <c r="LT3" s="31"/>
      <c r="LU3" s="31"/>
      <c r="LV3" s="31"/>
      <c r="LW3" s="31"/>
      <c r="LX3" s="31"/>
      <c r="LY3" s="31"/>
    </row>
    <row r="4" spans="1:337">
      <c r="A4" s="29">
        <v>45291</v>
      </c>
      <c r="B4" s="2">
        <v>63017</v>
      </c>
      <c r="C4" s="1" t="s">
        <v>1467</v>
      </c>
      <c r="D4" s="29">
        <v>-1</v>
      </c>
      <c r="E4" s="29">
        <v>-373</v>
      </c>
      <c r="F4" s="29">
        <v>-4729</v>
      </c>
      <c r="G4" s="29">
        <v>333483</v>
      </c>
      <c r="H4" s="29">
        <v>-9943</v>
      </c>
      <c r="I4" s="29">
        <v>19627</v>
      </c>
      <c r="J4" s="29">
        <v>-5214</v>
      </c>
      <c r="K4" s="29">
        <v>0</v>
      </c>
      <c r="L4" s="29">
        <v>-13542</v>
      </c>
      <c r="M4" s="29">
        <v>163</v>
      </c>
      <c r="N4" s="29">
        <v>24615</v>
      </c>
      <c r="O4" s="29">
        <v>0</v>
      </c>
      <c r="P4" s="29">
        <v>0</v>
      </c>
      <c r="Q4" s="29">
        <v>0</v>
      </c>
      <c r="R4" s="29">
        <v>16444</v>
      </c>
      <c r="S4" s="29">
        <v>-41907</v>
      </c>
      <c r="T4" s="29">
        <v>-41744</v>
      </c>
      <c r="U4" s="29">
        <v>0</v>
      </c>
      <c r="V4" s="29">
        <v>-19627</v>
      </c>
      <c r="W4" s="29">
        <v>0</v>
      </c>
      <c r="X4" s="29">
        <v>0</v>
      </c>
      <c r="Y4" s="29">
        <v>0</v>
      </c>
      <c r="Z4" s="29">
        <v>333110</v>
      </c>
      <c r="AA4" s="29">
        <v>4551</v>
      </c>
      <c r="AB4" s="29">
        <v>6085</v>
      </c>
      <c r="AC4" s="29">
        <v>8172</v>
      </c>
      <c r="AD4" s="29">
        <v>0</v>
      </c>
      <c r="AE4" s="29">
        <v>0</v>
      </c>
      <c r="AF4" s="29">
        <v>0</v>
      </c>
      <c r="AG4" s="29">
        <v>0</v>
      </c>
      <c r="AH4" s="29"/>
      <c r="AI4" s="29"/>
      <c r="AJ4" s="29"/>
      <c r="AK4" s="29"/>
      <c r="AL4" s="29"/>
      <c r="AM4" s="29"/>
      <c r="AN4" s="29">
        <v>-1534</v>
      </c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>
        <v>-299953</v>
      </c>
      <c r="BD4" s="29">
        <v>0</v>
      </c>
      <c r="BE4" s="29">
        <v>0</v>
      </c>
      <c r="BF4" s="29">
        <v>-299953</v>
      </c>
      <c r="BG4" s="29">
        <v>15000</v>
      </c>
      <c r="BH4" s="29"/>
      <c r="BI4" s="29">
        <v>1209</v>
      </c>
      <c r="BJ4" s="29">
        <v>717736</v>
      </c>
      <c r="BK4" s="29"/>
      <c r="BL4" s="29">
        <v>16491</v>
      </c>
      <c r="BM4" s="29"/>
      <c r="BN4" s="29"/>
      <c r="BO4" s="29"/>
      <c r="BP4" s="29">
        <v>0</v>
      </c>
      <c r="BQ4" s="29"/>
      <c r="BR4" s="29"/>
      <c r="BS4" s="29"/>
      <c r="BT4" s="29"/>
      <c r="BU4" s="29"/>
      <c r="BV4" s="29"/>
      <c r="BW4" s="29">
        <v>125036</v>
      </c>
      <c r="BX4" s="29">
        <v>698704</v>
      </c>
      <c r="BY4" s="29"/>
      <c r="BZ4" s="29"/>
      <c r="CA4" s="29">
        <v>0</v>
      </c>
      <c r="CB4" s="29"/>
      <c r="CC4" s="29">
        <v>1505</v>
      </c>
      <c r="CD4" s="29"/>
      <c r="CE4" s="29"/>
      <c r="CF4" s="29"/>
      <c r="CG4" s="29">
        <v>338</v>
      </c>
      <c r="CH4" s="29"/>
      <c r="CI4" s="29">
        <v>338</v>
      </c>
      <c r="CJ4" s="29"/>
      <c r="CK4" s="29">
        <v>0</v>
      </c>
      <c r="CL4" s="29"/>
      <c r="CM4" s="29">
        <v>43346</v>
      </c>
      <c r="CN4" s="29">
        <v>39148</v>
      </c>
      <c r="CO4" s="29"/>
      <c r="CP4" s="29"/>
      <c r="CQ4" s="29">
        <v>549354</v>
      </c>
      <c r="CR4" s="29"/>
      <c r="CS4" s="29">
        <v>549354</v>
      </c>
      <c r="CT4" s="29"/>
      <c r="CU4" s="29"/>
      <c r="CV4" s="29">
        <v>0</v>
      </c>
      <c r="CW4" s="29">
        <v>698704</v>
      </c>
      <c r="CX4" s="29"/>
      <c r="CY4" s="29"/>
      <c r="CZ4" s="29"/>
      <c r="DA4" s="29">
        <v>462651</v>
      </c>
      <c r="DB4" s="29"/>
      <c r="DC4" s="29"/>
      <c r="DD4" s="29"/>
      <c r="DE4" s="29"/>
      <c r="DF4" s="29">
        <v>549354</v>
      </c>
      <c r="DG4" s="29"/>
      <c r="DH4" s="29">
        <v>16491</v>
      </c>
      <c r="DI4" s="29">
        <v>549354</v>
      </c>
      <c r="DJ4" s="29"/>
      <c r="DK4" s="29"/>
      <c r="DL4" s="29"/>
      <c r="DM4" s="29"/>
      <c r="DN4" s="29">
        <v>236053</v>
      </c>
      <c r="DO4" s="29"/>
      <c r="DP4" s="29"/>
      <c r="DQ4" s="29"/>
      <c r="DR4" s="29"/>
      <c r="DS4" s="29">
        <v>110036</v>
      </c>
      <c r="DT4" s="29"/>
      <c r="DU4" s="29">
        <v>2193</v>
      </c>
      <c r="DV4" s="29">
        <v>717736</v>
      </c>
      <c r="DW4" s="29"/>
      <c r="DX4" s="29"/>
      <c r="DY4" s="29"/>
      <c r="DZ4" s="29"/>
      <c r="EA4" s="29"/>
      <c r="EB4" s="29"/>
      <c r="EC4" s="29"/>
      <c r="ED4" s="29"/>
      <c r="EE4" s="29"/>
      <c r="EF4" s="29">
        <v>10</v>
      </c>
      <c r="EG4" s="29"/>
      <c r="EH4" s="29">
        <v>10</v>
      </c>
      <c r="EI4" s="29"/>
      <c r="EJ4" s="29">
        <v>2193</v>
      </c>
      <c r="EK4" s="29">
        <v>348</v>
      </c>
      <c r="EL4" s="29"/>
      <c r="EM4" s="29"/>
      <c r="EN4" s="29"/>
      <c r="EO4" s="29"/>
      <c r="EP4" s="29"/>
      <c r="EQ4" s="29"/>
      <c r="ER4" s="29"/>
      <c r="ES4" s="29">
        <v>1484</v>
      </c>
      <c r="ET4" s="29"/>
      <c r="EU4" s="29"/>
      <c r="EV4" s="29"/>
      <c r="EW4" s="29"/>
      <c r="EX4" s="29"/>
      <c r="EY4" s="29"/>
      <c r="EZ4" s="29"/>
      <c r="FA4" s="29">
        <v>333483</v>
      </c>
      <c r="FB4" s="29"/>
      <c r="FC4" s="29"/>
      <c r="FD4" s="29"/>
      <c r="FE4" s="29"/>
      <c r="FF4" s="29">
        <v>548163</v>
      </c>
      <c r="FG4" s="29"/>
      <c r="FH4" s="29">
        <v>-299953</v>
      </c>
      <c r="FI4" s="29">
        <v>503141</v>
      </c>
      <c r="FJ4" s="29"/>
      <c r="FK4" s="29">
        <v>548163</v>
      </c>
      <c r="FL4" s="29"/>
      <c r="FM4" s="29">
        <v>503141</v>
      </c>
      <c r="FN4" s="29">
        <v>548163</v>
      </c>
      <c r="FO4" s="29">
        <v>0</v>
      </c>
      <c r="FP4" s="29">
        <v>22472</v>
      </c>
      <c r="FQ4" s="29">
        <v>-10610</v>
      </c>
      <c r="FR4" s="29">
        <v>-370</v>
      </c>
      <c r="FS4" s="29"/>
      <c r="FT4" s="29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</row>
    <row r="5" spans="1:337">
      <c r="A5" s="29">
        <v>45291</v>
      </c>
      <c r="B5" s="2">
        <v>62992</v>
      </c>
      <c r="C5" s="1" t="s">
        <v>1468</v>
      </c>
      <c r="D5" s="29">
        <v>-352749</v>
      </c>
      <c r="E5" s="29">
        <v>0</v>
      </c>
      <c r="F5" s="29">
        <v>-131585</v>
      </c>
      <c r="G5" s="29">
        <v>9142950</v>
      </c>
      <c r="H5" s="29">
        <v>-131585</v>
      </c>
      <c r="I5" s="29">
        <v>140050</v>
      </c>
      <c r="J5" s="29">
        <v>0</v>
      </c>
      <c r="K5" s="29">
        <v>0</v>
      </c>
      <c r="L5" s="29">
        <v>-45</v>
      </c>
      <c r="M5" s="29">
        <v>0</v>
      </c>
      <c r="N5" s="29">
        <v>12424361</v>
      </c>
      <c r="O5" s="29">
        <v>260215</v>
      </c>
      <c r="P5" s="29">
        <v>0</v>
      </c>
      <c r="Q5" s="29">
        <v>1722500</v>
      </c>
      <c r="R5" s="29">
        <v>3921648</v>
      </c>
      <c r="S5" s="29">
        <v>-12764840</v>
      </c>
      <c r="T5" s="29">
        <v>-12764840</v>
      </c>
      <c r="U5" s="29">
        <v>0</v>
      </c>
      <c r="V5" s="29">
        <v>-616596</v>
      </c>
      <c r="W5" s="29">
        <v>56607</v>
      </c>
      <c r="X5" s="29">
        <v>-172</v>
      </c>
      <c r="Y5" s="29">
        <v>0</v>
      </c>
      <c r="Z5" s="29">
        <v>9142950</v>
      </c>
      <c r="AA5" s="29">
        <v>135332</v>
      </c>
      <c r="AB5" s="29">
        <v>140005</v>
      </c>
      <c r="AC5" s="29">
        <v>6877978</v>
      </c>
      <c r="AD5" s="29">
        <v>0</v>
      </c>
      <c r="AE5" s="29">
        <v>0</v>
      </c>
      <c r="AF5" s="29">
        <v>0</v>
      </c>
      <c r="AG5" s="29">
        <v>-5231</v>
      </c>
      <c r="AH5" s="29">
        <v>-29002</v>
      </c>
      <c r="AI5" s="29">
        <v>0</v>
      </c>
      <c r="AJ5" s="29">
        <v>1010470</v>
      </c>
      <c r="AK5" s="29">
        <v>117888</v>
      </c>
      <c r="AL5" s="29">
        <v>-29002</v>
      </c>
      <c r="AM5" s="29">
        <v>-405351</v>
      </c>
      <c r="AN5" s="29">
        <v>-4673</v>
      </c>
      <c r="AO5" s="29">
        <v>0</v>
      </c>
      <c r="AP5" s="29">
        <v>-1214185</v>
      </c>
      <c r="AQ5" s="29">
        <v>0</v>
      </c>
      <c r="AR5" s="29">
        <v>0</v>
      </c>
      <c r="AS5" s="29">
        <v>0</v>
      </c>
      <c r="AT5" s="29">
        <v>0</v>
      </c>
      <c r="AU5" s="29">
        <v>0</v>
      </c>
      <c r="AV5" s="29">
        <v>0</v>
      </c>
      <c r="AW5" s="29">
        <v>-192681</v>
      </c>
      <c r="AX5" s="29">
        <v>817789</v>
      </c>
      <c r="AY5" s="29">
        <v>119</v>
      </c>
      <c r="AZ5" s="29">
        <v>0</v>
      </c>
      <c r="BA5" s="29">
        <v>307510</v>
      </c>
      <c r="BB5" s="29">
        <v>-808953</v>
      </c>
      <c r="BC5" s="29">
        <v>-8110770</v>
      </c>
      <c r="BD5" s="29">
        <v>0</v>
      </c>
      <c r="BE5" s="29">
        <v>0</v>
      </c>
      <c r="BF5" s="29">
        <v>-8110770</v>
      </c>
      <c r="BG5" s="29">
        <v>110000</v>
      </c>
      <c r="BH5" s="29">
        <v>0</v>
      </c>
      <c r="BI5" s="29">
        <v>51338</v>
      </c>
      <c r="BJ5" s="29">
        <v>238256809</v>
      </c>
      <c r="BK5" s="29">
        <v>0</v>
      </c>
      <c r="BL5" s="29">
        <v>1095193</v>
      </c>
      <c r="BM5" s="29">
        <v>4176833</v>
      </c>
      <c r="BN5" s="29">
        <v>0</v>
      </c>
      <c r="BO5" s="29">
        <v>283639</v>
      </c>
      <c r="BP5" s="29">
        <v>315140</v>
      </c>
      <c r="BQ5" s="29">
        <v>0</v>
      </c>
      <c r="BR5" s="29">
        <v>-15</v>
      </c>
      <c r="BS5" s="29">
        <v>0</v>
      </c>
      <c r="BT5" s="29">
        <v>107277</v>
      </c>
      <c r="BU5" s="29">
        <v>1077</v>
      </c>
      <c r="BV5" s="29">
        <v>7607078</v>
      </c>
      <c r="BW5" s="29">
        <v>6515517</v>
      </c>
      <c r="BX5" s="29">
        <v>20984494</v>
      </c>
      <c r="BY5" s="29">
        <v>0</v>
      </c>
      <c r="BZ5" s="29">
        <v>0</v>
      </c>
      <c r="CA5" s="29">
        <v>0</v>
      </c>
      <c r="CB5" s="29">
        <v>0</v>
      </c>
      <c r="CC5" s="29">
        <v>13568</v>
      </c>
      <c r="CD5" s="29">
        <v>0</v>
      </c>
      <c r="CE5" s="29">
        <v>0</v>
      </c>
      <c r="CF5" s="29">
        <v>0</v>
      </c>
      <c r="CG5" s="29">
        <v>0</v>
      </c>
      <c r="CH5" s="29">
        <v>0</v>
      </c>
      <c r="CI5" s="29">
        <v>0</v>
      </c>
      <c r="CJ5" s="29">
        <v>0</v>
      </c>
      <c r="CK5" s="29">
        <v>0</v>
      </c>
      <c r="CL5" s="29">
        <v>2600281</v>
      </c>
      <c r="CM5" s="29">
        <v>6470516</v>
      </c>
      <c r="CN5" s="29">
        <v>30685</v>
      </c>
      <c r="CO5" s="29">
        <v>3983836</v>
      </c>
      <c r="CP5" s="29">
        <v>853866</v>
      </c>
      <c r="CQ5" s="29">
        <v>220871274</v>
      </c>
      <c r="CR5" s="29">
        <v>222669</v>
      </c>
      <c r="CS5" s="29">
        <v>6562579</v>
      </c>
      <c r="CT5" s="29">
        <v>205571472</v>
      </c>
      <c r="CU5" s="29">
        <v>0</v>
      </c>
      <c r="CV5" s="29">
        <v>208301325</v>
      </c>
      <c r="CW5" s="29">
        <v>26744410</v>
      </c>
      <c r="CX5" s="29">
        <v>0</v>
      </c>
      <c r="CY5" s="29">
        <v>171392</v>
      </c>
      <c r="CZ5" s="29">
        <v>1026478</v>
      </c>
      <c r="DA5" s="29">
        <v>1339566</v>
      </c>
      <c r="DB5" s="29">
        <v>5759916</v>
      </c>
      <c r="DC5" s="29">
        <v>7156915</v>
      </c>
      <c r="DD5" s="29">
        <v>360417</v>
      </c>
      <c r="DE5" s="29">
        <v>4962413</v>
      </c>
      <c r="DF5" s="29">
        <v>1535444</v>
      </c>
      <c r="DG5" s="29">
        <v>0</v>
      </c>
      <c r="DH5" s="29">
        <v>473142</v>
      </c>
      <c r="DI5" s="29">
        <v>212156146</v>
      </c>
      <c r="DJ5" s="29">
        <v>108354</v>
      </c>
      <c r="DK5" s="29">
        <v>0</v>
      </c>
      <c r="DL5" s="29">
        <v>0</v>
      </c>
      <c r="DM5" s="29">
        <v>205593567</v>
      </c>
      <c r="DN5" s="29">
        <v>10222573</v>
      </c>
      <c r="DO5" s="29">
        <v>0</v>
      </c>
      <c r="DP5" s="29">
        <v>0</v>
      </c>
      <c r="DQ5" s="29">
        <v>-15</v>
      </c>
      <c r="DR5" s="29">
        <v>3893194</v>
      </c>
      <c r="DS5" s="29">
        <v>6405532</v>
      </c>
      <c r="DT5" s="29">
        <v>0</v>
      </c>
      <c r="DU5" s="29">
        <v>563844</v>
      </c>
      <c r="DV5" s="29">
        <v>238256809</v>
      </c>
      <c r="DW5" s="29">
        <v>242093</v>
      </c>
      <c r="DX5" s="29">
        <v>0</v>
      </c>
      <c r="DY5" s="29">
        <v>0</v>
      </c>
      <c r="DZ5" s="29">
        <v>0</v>
      </c>
      <c r="EA5" s="29">
        <v>16821</v>
      </c>
      <c r="EB5" s="29">
        <v>22095</v>
      </c>
      <c r="EC5" s="29">
        <v>12091</v>
      </c>
      <c r="ED5" s="29">
        <v>0</v>
      </c>
      <c r="EE5" s="29">
        <v>0</v>
      </c>
      <c r="EF5" s="29">
        <v>703426</v>
      </c>
      <c r="EG5" s="29">
        <v>0</v>
      </c>
      <c r="EH5" s="29">
        <v>703426</v>
      </c>
      <c r="EI5" s="29">
        <v>0</v>
      </c>
      <c r="EJ5" s="29">
        <v>389810</v>
      </c>
      <c r="EK5" s="29">
        <v>1443683</v>
      </c>
      <c r="EL5" s="29">
        <v>1</v>
      </c>
      <c r="EM5" s="29">
        <v>437086</v>
      </c>
      <c r="EN5" s="29">
        <v>0</v>
      </c>
      <c r="EO5" s="29">
        <v>306911</v>
      </c>
      <c r="EP5" s="29">
        <v>0</v>
      </c>
      <c r="EQ5" s="29">
        <v>0</v>
      </c>
      <c r="ER5" s="29">
        <v>0</v>
      </c>
      <c r="ES5" s="29">
        <v>3774644</v>
      </c>
      <c r="ET5" s="29">
        <v>0</v>
      </c>
      <c r="EU5" s="29">
        <v>222669</v>
      </c>
      <c r="EV5" s="29">
        <v>2090455</v>
      </c>
      <c r="EW5" s="29">
        <v>174034</v>
      </c>
      <c r="EX5" s="29">
        <v>740256</v>
      </c>
      <c r="EY5" s="29">
        <v>3593</v>
      </c>
      <c r="EZ5" s="29">
        <v>0</v>
      </c>
      <c r="FA5" s="29">
        <v>9133016</v>
      </c>
      <c r="FB5" s="29">
        <v>1707490</v>
      </c>
      <c r="FC5" s="29">
        <v>199392671</v>
      </c>
      <c r="FD5" s="29">
        <v>0</v>
      </c>
      <c r="FE5" s="29">
        <v>0</v>
      </c>
      <c r="FF5" s="29">
        <v>212156146</v>
      </c>
      <c r="FG5" s="29">
        <v>0</v>
      </c>
      <c r="FH5" s="29">
        <v>-7843160</v>
      </c>
      <c r="FI5" s="29">
        <v>-1589455</v>
      </c>
      <c r="FJ5" s="29">
        <v>199392671</v>
      </c>
      <c r="FK5" s="29">
        <v>212156146</v>
      </c>
      <c r="FL5" s="29">
        <v>0</v>
      </c>
      <c r="FM5" s="29">
        <v>197779696</v>
      </c>
      <c r="FN5" s="29">
        <v>210408394</v>
      </c>
      <c r="FO5" s="29">
        <v>0</v>
      </c>
      <c r="FP5" s="29">
        <v>11544823</v>
      </c>
      <c r="FQ5" s="29">
        <v>-229487</v>
      </c>
      <c r="FR5" s="29">
        <v>23506</v>
      </c>
      <c r="FS5" s="29">
        <v>-23520</v>
      </c>
      <c r="FT5" s="29">
        <v>40262</v>
      </c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  <c r="IX5" s="31"/>
      <c r="IY5" s="31"/>
      <c r="IZ5" s="31"/>
      <c r="JA5" s="31"/>
      <c r="JB5" s="31"/>
      <c r="JC5" s="31"/>
      <c r="JD5" s="31"/>
      <c r="JE5" s="31"/>
      <c r="JF5" s="31"/>
      <c r="JG5" s="31"/>
      <c r="JH5" s="31"/>
      <c r="JI5" s="31"/>
      <c r="JJ5" s="31"/>
      <c r="JK5" s="31"/>
      <c r="JL5" s="31"/>
      <c r="JM5" s="31"/>
      <c r="JN5" s="31"/>
      <c r="JO5" s="31"/>
      <c r="JP5" s="31"/>
      <c r="JQ5" s="31"/>
      <c r="JR5" s="31"/>
      <c r="JS5" s="31"/>
      <c r="JT5" s="31"/>
      <c r="JU5" s="31"/>
      <c r="JV5" s="31"/>
      <c r="JW5" s="31"/>
      <c r="JX5" s="31"/>
      <c r="JY5" s="31"/>
      <c r="JZ5" s="31"/>
      <c r="KA5" s="31"/>
      <c r="KB5" s="31"/>
      <c r="KC5" s="31"/>
      <c r="KD5" s="31"/>
      <c r="KE5" s="31"/>
      <c r="KF5" s="31"/>
      <c r="KG5" s="31"/>
      <c r="KH5" s="31"/>
      <c r="KI5" s="31"/>
      <c r="KJ5" s="31"/>
      <c r="KK5" s="31"/>
      <c r="KL5" s="31"/>
      <c r="KM5" s="31"/>
      <c r="KN5" s="31"/>
      <c r="KO5" s="31"/>
      <c r="KP5" s="31"/>
      <c r="KQ5" s="31"/>
      <c r="KR5" s="31"/>
      <c r="KS5" s="31"/>
      <c r="KT5" s="31"/>
      <c r="KU5" s="31"/>
      <c r="KV5" s="31"/>
      <c r="KW5" s="31"/>
      <c r="KX5" s="31"/>
      <c r="KY5" s="31"/>
      <c r="KZ5" s="31"/>
      <c r="LA5" s="31"/>
      <c r="LB5" s="31"/>
      <c r="LC5" s="31"/>
      <c r="LD5" s="31"/>
      <c r="LE5" s="31"/>
      <c r="LF5" s="31"/>
      <c r="LG5" s="31"/>
      <c r="LH5" s="31"/>
      <c r="LI5" s="31"/>
      <c r="LJ5" s="31"/>
      <c r="LK5" s="31"/>
      <c r="LL5" s="31"/>
      <c r="LM5" s="31"/>
      <c r="LN5" s="31"/>
      <c r="LO5" s="31"/>
      <c r="LP5" s="31"/>
      <c r="LQ5" s="31"/>
      <c r="LR5" s="31"/>
      <c r="LS5" s="31"/>
      <c r="LT5" s="31"/>
      <c r="LU5" s="31"/>
      <c r="LV5" s="31"/>
      <c r="LW5" s="31"/>
      <c r="LX5" s="31"/>
      <c r="LY5" s="31"/>
    </row>
    <row r="6" spans="1:337">
      <c r="A6" s="29">
        <v>45291</v>
      </c>
      <c r="B6" s="2">
        <v>63000</v>
      </c>
      <c r="C6" s="1" t="s">
        <v>1469</v>
      </c>
      <c r="D6" s="29">
        <v>-204292</v>
      </c>
      <c r="E6" s="29">
        <v>0</v>
      </c>
      <c r="F6" s="29">
        <v>-100304</v>
      </c>
      <c r="G6" s="29">
        <v>6460948</v>
      </c>
      <c r="H6" s="29">
        <v>-100304</v>
      </c>
      <c r="I6" s="29">
        <v>24809</v>
      </c>
      <c r="J6" s="29">
        <v>0</v>
      </c>
      <c r="K6" s="29">
        <v>0</v>
      </c>
      <c r="L6" s="29">
        <v>-369</v>
      </c>
      <c r="M6" s="29">
        <v>0</v>
      </c>
      <c r="N6" s="29">
        <v>10547000</v>
      </c>
      <c r="O6" s="29">
        <v>-569</v>
      </c>
      <c r="P6" s="29">
        <v>0</v>
      </c>
      <c r="Q6" s="29">
        <v>-506246</v>
      </c>
      <c r="R6" s="29">
        <v>8695777</v>
      </c>
      <c r="S6" s="29">
        <v>-12902076</v>
      </c>
      <c r="T6" s="29">
        <v>-12902076</v>
      </c>
      <c r="U6" s="29">
        <v>0</v>
      </c>
      <c r="V6" s="29">
        <v>-21013</v>
      </c>
      <c r="W6" s="29">
        <v>-950525</v>
      </c>
      <c r="X6" s="29">
        <v>-664387</v>
      </c>
      <c r="Y6" s="29">
        <v>0</v>
      </c>
      <c r="Z6" s="29">
        <v>6460948</v>
      </c>
      <c r="AA6" s="29">
        <v>20644</v>
      </c>
      <c r="AB6" s="29">
        <v>24440</v>
      </c>
      <c r="AC6" s="29">
        <v>3098319</v>
      </c>
      <c r="AD6" s="29">
        <v>0</v>
      </c>
      <c r="AE6" s="29">
        <v>0</v>
      </c>
      <c r="AF6" s="29">
        <v>0</v>
      </c>
      <c r="AG6" s="29">
        <v>-535989</v>
      </c>
      <c r="AH6" s="29">
        <v>0</v>
      </c>
      <c r="AI6" s="29">
        <v>0</v>
      </c>
      <c r="AJ6" s="29">
        <v>0</v>
      </c>
      <c r="AK6" s="29">
        <v>0</v>
      </c>
      <c r="AL6" s="29">
        <v>0</v>
      </c>
      <c r="AM6" s="29">
        <v>0</v>
      </c>
      <c r="AN6" s="29">
        <v>-3796</v>
      </c>
      <c r="AO6" s="29">
        <v>0</v>
      </c>
      <c r="AP6" s="29">
        <v>0</v>
      </c>
      <c r="AQ6" s="29">
        <v>0</v>
      </c>
      <c r="AR6" s="29">
        <v>0</v>
      </c>
      <c r="AS6" s="29">
        <v>0</v>
      </c>
      <c r="AT6" s="29">
        <v>0</v>
      </c>
      <c r="AU6" s="29">
        <v>0</v>
      </c>
      <c r="AV6" s="29">
        <v>0</v>
      </c>
      <c r="AW6" s="29">
        <v>0</v>
      </c>
      <c r="AX6" s="29">
        <v>0</v>
      </c>
      <c r="AY6" s="29">
        <v>0</v>
      </c>
      <c r="AZ6" s="29">
        <v>0</v>
      </c>
      <c r="BA6" s="29">
        <v>0</v>
      </c>
      <c r="BB6" s="29">
        <v>0</v>
      </c>
      <c r="BC6" s="29">
        <v>-2370012</v>
      </c>
      <c r="BD6" s="29">
        <v>0</v>
      </c>
      <c r="BE6" s="29">
        <v>0</v>
      </c>
      <c r="BF6" s="29">
        <v>-2370012</v>
      </c>
      <c r="BG6" s="29">
        <v>49070</v>
      </c>
      <c r="BH6" s="29">
        <v>0</v>
      </c>
      <c r="BI6" s="29">
        <v>640834</v>
      </c>
      <c r="BJ6" s="29">
        <v>158266295</v>
      </c>
      <c r="BK6" s="29">
        <v>0</v>
      </c>
      <c r="BL6" s="29">
        <v>249110</v>
      </c>
      <c r="BM6" s="29">
        <v>7584730</v>
      </c>
      <c r="BN6" s="29">
        <v>0</v>
      </c>
      <c r="BO6" s="29">
        <v>0</v>
      </c>
      <c r="BP6" s="29">
        <v>0</v>
      </c>
      <c r="BQ6" s="29">
        <v>0</v>
      </c>
      <c r="BR6" s="29">
        <v>0</v>
      </c>
      <c r="BS6" s="29">
        <v>0</v>
      </c>
      <c r="BT6" s="29">
        <v>0</v>
      </c>
      <c r="BU6" s="29">
        <v>1429</v>
      </c>
      <c r="BV6" s="29">
        <v>0</v>
      </c>
      <c r="BW6" s="29">
        <v>297845</v>
      </c>
      <c r="BX6" s="29">
        <v>150787501</v>
      </c>
      <c r="BY6" s="29">
        <v>0</v>
      </c>
      <c r="BZ6" s="29">
        <v>0</v>
      </c>
      <c r="CA6" s="29">
        <v>0</v>
      </c>
      <c r="CB6" s="29">
        <v>0</v>
      </c>
      <c r="CC6" s="29">
        <v>0</v>
      </c>
      <c r="CD6" s="29">
        <v>0</v>
      </c>
      <c r="CE6" s="29">
        <v>0</v>
      </c>
      <c r="CF6" s="29">
        <v>0</v>
      </c>
      <c r="CG6" s="29">
        <v>0</v>
      </c>
      <c r="CH6" s="29">
        <v>0</v>
      </c>
      <c r="CI6" s="29">
        <v>0</v>
      </c>
      <c r="CJ6" s="29">
        <v>0</v>
      </c>
      <c r="CK6" s="29">
        <v>0</v>
      </c>
      <c r="CL6" s="29">
        <v>13119585</v>
      </c>
      <c r="CM6" s="29">
        <v>25885565</v>
      </c>
      <c r="CN6" s="29">
        <v>0</v>
      </c>
      <c r="CO6" s="29">
        <v>9271726</v>
      </c>
      <c r="CP6" s="29">
        <v>0</v>
      </c>
      <c r="CQ6" s="29">
        <v>124452816</v>
      </c>
      <c r="CR6" s="29">
        <v>0</v>
      </c>
      <c r="CS6" s="29">
        <v>124452816</v>
      </c>
      <c r="CT6" s="29">
        <v>0</v>
      </c>
      <c r="CU6" s="29">
        <v>0</v>
      </c>
      <c r="CV6" s="29">
        <v>0</v>
      </c>
      <c r="CW6" s="29">
        <v>153820465</v>
      </c>
      <c r="CX6" s="29">
        <v>0</v>
      </c>
      <c r="CY6" s="29">
        <v>4826098</v>
      </c>
      <c r="CZ6" s="29">
        <v>107311047</v>
      </c>
      <c r="DA6" s="29">
        <v>916351</v>
      </c>
      <c r="DB6" s="29">
        <v>3032964</v>
      </c>
      <c r="DC6" s="29">
        <v>62333886</v>
      </c>
      <c r="DD6" s="29">
        <v>89523</v>
      </c>
      <c r="DE6" s="29">
        <v>2943441</v>
      </c>
      <c r="DF6" s="29">
        <v>6657150</v>
      </c>
      <c r="DG6" s="29">
        <v>0</v>
      </c>
      <c r="DH6" s="29">
        <v>132487</v>
      </c>
      <c r="DI6" s="29">
        <v>124452816</v>
      </c>
      <c r="DJ6" s="29">
        <v>1429</v>
      </c>
      <c r="DK6" s="29">
        <v>0</v>
      </c>
      <c r="DL6" s="29">
        <v>0</v>
      </c>
      <c r="DM6" s="29">
        <v>0</v>
      </c>
      <c r="DN6" s="29">
        <v>75637163</v>
      </c>
      <c r="DO6" s="29">
        <v>0</v>
      </c>
      <c r="DP6" s="29">
        <v>0</v>
      </c>
      <c r="DQ6" s="29">
        <v>0</v>
      </c>
      <c r="DR6" s="29">
        <v>7584730</v>
      </c>
      <c r="DS6" s="29">
        <v>248775</v>
      </c>
      <c r="DT6" s="29">
        <v>45338</v>
      </c>
      <c r="DU6" s="29">
        <v>1177837</v>
      </c>
      <c r="DV6" s="29">
        <v>158266295</v>
      </c>
      <c r="DW6" s="29">
        <v>0</v>
      </c>
      <c r="DX6" s="29">
        <v>0</v>
      </c>
      <c r="DY6" s="29">
        <v>0</v>
      </c>
      <c r="DZ6" s="29">
        <v>0</v>
      </c>
      <c r="EA6" s="29">
        <v>1212893</v>
      </c>
      <c r="EB6" s="29">
        <v>0</v>
      </c>
      <c r="EC6" s="29">
        <v>0</v>
      </c>
      <c r="ED6" s="29">
        <v>0</v>
      </c>
      <c r="EE6" s="29">
        <v>0</v>
      </c>
      <c r="EF6" s="29">
        <v>50236</v>
      </c>
      <c r="EG6" s="29"/>
      <c r="EH6" s="29">
        <v>50236</v>
      </c>
      <c r="EI6" s="29"/>
      <c r="EJ6" s="29">
        <v>965797</v>
      </c>
      <c r="EK6" s="29">
        <v>3017454</v>
      </c>
      <c r="EL6" s="29">
        <v>1136416</v>
      </c>
      <c r="EM6" s="29">
        <v>0</v>
      </c>
      <c r="EN6" s="29">
        <v>0</v>
      </c>
      <c r="EO6" s="29">
        <v>116623</v>
      </c>
      <c r="EP6" s="29">
        <v>0</v>
      </c>
      <c r="EQ6" s="29">
        <v>0</v>
      </c>
      <c r="ER6" s="29">
        <v>0</v>
      </c>
      <c r="ES6" s="29">
        <v>12125146</v>
      </c>
      <c r="ET6" s="29">
        <v>0</v>
      </c>
      <c r="EU6" s="29">
        <v>0</v>
      </c>
      <c r="EV6" s="29">
        <v>7074003</v>
      </c>
      <c r="EW6" s="29">
        <v>212040</v>
      </c>
      <c r="EX6" s="29">
        <v>1830802</v>
      </c>
      <c r="EY6" s="29">
        <v>0</v>
      </c>
      <c r="EZ6" s="29">
        <v>0</v>
      </c>
      <c r="FA6" s="29">
        <v>6460948</v>
      </c>
      <c r="FB6" s="29">
        <v>6657150</v>
      </c>
      <c r="FC6" s="29">
        <v>111550740</v>
      </c>
      <c r="FD6" s="29">
        <v>0</v>
      </c>
      <c r="FE6" s="29">
        <v>0</v>
      </c>
      <c r="FF6" s="29">
        <v>124452815</v>
      </c>
      <c r="FG6" s="29">
        <v>0</v>
      </c>
      <c r="FH6" s="29">
        <v>-2209203</v>
      </c>
      <c r="FI6" s="29">
        <v>-3024225</v>
      </c>
      <c r="FJ6" s="29">
        <v>111550740</v>
      </c>
      <c r="FK6" s="29">
        <v>124452815</v>
      </c>
      <c r="FL6" s="29">
        <v>66049</v>
      </c>
      <c r="FM6" s="29">
        <v>111050889</v>
      </c>
      <c r="FN6" s="29">
        <v>119728574</v>
      </c>
      <c r="FO6" s="29">
        <v>-365106</v>
      </c>
      <c r="FP6" s="29">
        <v>4435361</v>
      </c>
      <c r="FQ6" s="29">
        <v>-82988</v>
      </c>
      <c r="FR6" s="29">
        <v>438673</v>
      </c>
      <c r="FS6" s="29">
        <v>2458325</v>
      </c>
      <c r="FT6" s="29">
        <v>-1932909</v>
      </c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  <c r="IX6" s="31"/>
      <c r="IY6" s="31"/>
      <c r="IZ6" s="31"/>
      <c r="JA6" s="31"/>
      <c r="JB6" s="31"/>
      <c r="JC6" s="31"/>
      <c r="JD6" s="31"/>
      <c r="JE6" s="31"/>
      <c r="JF6" s="31"/>
      <c r="JG6" s="31"/>
      <c r="JH6" s="31"/>
      <c r="JI6" s="31"/>
      <c r="JJ6" s="31"/>
      <c r="JK6" s="31"/>
      <c r="JL6" s="31"/>
      <c r="JM6" s="31"/>
      <c r="JN6" s="31"/>
      <c r="JO6" s="31"/>
      <c r="JP6" s="31"/>
      <c r="JQ6" s="31"/>
      <c r="JR6" s="31"/>
      <c r="JS6" s="31"/>
      <c r="JT6" s="31"/>
      <c r="JU6" s="31"/>
      <c r="JV6" s="31"/>
      <c r="JW6" s="31"/>
      <c r="JX6" s="31"/>
      <c r="JY6" s="31"/>
      <c r="JZ6" s="31"/>
      <c r="KA6" s="31"/>
      <c r="KB6" s="31"/>
      <c r="KC6" s="31"/>
      <c r="KD6" s="31"/>
      <c r="KE6" s="31"/>
      <c r="KF6" s="31"/>
      <c r="KG6" s="31"/>
      <c r="KH6" s="31"/>
      <c r="KI6" s="31"/>
      <c r="KJ6" s="31"/>
      <c r="KK6" s="31"/>
      <c r="KL6" s="31"/>
      <c r="KM6" s="31"/>
      <c r="KN6" s="31"/>
      <c r="KO6" s="31"/>
      <c r="KP6" s="31"/>
      <c r="KQ6" s="31"/>
      <c r="KR6" s="31"/>
      <c r="KS6" s="31"/>
      <c r="KT6" s="31"/>
      <c r="KU6" s="31"/>
      <c r="KV6" s="31"/>
      <c r="KW6" s="31"/>
      <c r="KX6" s="31"/>
      <c r="KY6" s="31"/>
      <c r="KZ6" s="31"/>
      <c r="LA6" s="31"/>
      <c r="LB6" s="31"/>
      <c r="LC6" s="31"/>
      <c r="LD6" s="31"/>
      <c r="LE6" s="31"/>
      <c r="LF6" s="31"/>
      <c r="LG6" s="31"/>
      <c r="LH6" s="31"/>
      <c r="LI6" s="31"/>
      <c r="LJ6" s="31"/>
      <c r="LK6" s="31"/>
      <c r="LL6" s="31"/>
      <c r="LM6" s="31"/>
      <c r="LN6" s="31"/>
      <c r="LO6" s="31"/>
      <c r="LP6" s="31"/>
      <c r="LQ6" s="31"/>
      <c r="LR6" s="31"/>
      <c r="LS6" s="31"/>
      <c r="LT6" s="31"/>
      <c r="LU6" s="31"/>
      <c r="LV6" s="31"/>
      <c r="LW6" s="31"/>
      <c r="LX6" s="31"/>
      <c r="LY6" s="31"/>
    </row>
    <row r="7" spans="1:337">
      <c r="A7" s="29">
        <v>45291</v>
      </c>
      <c r="B7" s="2">
        <v>63016</v>
      </c>
      <c r="C7" s="1" t="s">
        <v>1470</v>
      </c>
      <c r="D7" s="29">
        <v>-462879</v>
      </c>
      <c r="E7" s="29">
        <v>-1183</v>
      </c>
      <c r="F7" s="29">
        <v>-375789</v>
      </c>
      <c r="G7" s="29">
        <v>12806408</v>
      </c>
      <c r="H7" s="29">
        <v>-602432</v>
      </c>
      <c r="I7" s="29">
        <v>98302</v>
      </c>
      <c r="J7" s="29">
        <v>-242231</v>
      </c>
      <c r="K7" s="29">
        <v>-396888</v>
      </c>
      <c r="L7" s="29">
        <v>-210150</v>
      </c>
      <c r="M7" s="29">
        <v>-228</v>
      </c>
      <c r="N7" s="29">
        <v>10834291</v>
      </c>
      <c r="O7" s="29">
        <v>-11029</v>
      </c>
      <c r="P7" s="29">
        <v>0</v>
      </c>
      <c r="Q7" s="29">
        <v>274168</v>
      </c>
      <c r="R7" s="29">
        <v>8650134</v>
      </c>
      <c r="S7" s="29">
        <v>-11884708</v>
      </c>
      <c r="T7" s="29">
        <v>-11884936</v>
      </c>
      <c r="U7" s="29">
        <v>969</v>
      </c>
      <c r="V7" s="29">
        <v>-235954</v>
      </c>
      <c r="W7" s="29">
        <v>0</v>
      </c>
      <c r="X7" s="29">
        <v>-502530</v>
      </c>
      <c r="Y7" s="29">
        <v>0</v>
      </c>
      <c r="Z7" s="29">
        <v>12805225</v>
      </c>
      <c r="AA7" s="29">
        <v>3919</v>
      </c>
      <c r="AB7" s="29">
        <v>49792</v>
      </c>
      <c r="AC7" s="29">
        <v>2508409</v>
      </c>
      <c r="AD7" s="29">
        <v>0</v>
      </c>
      <c r="AE7" s="29">
        <v>-134574</v>
      </c>
      <c r="AF7" s="29">
        <v>15588</v>
      </c>
      <c r="AG7" s="29">
        <v>-124512</v>
      </c>
      <c r="AH7" s="29">
        <v>-57243</v>
      </c>
      <c r="AI7" s="29">
        <v>-5599</v>
      </c>
      <c r="AJ7" s="29">
        <v>726448</v>
      </c>
      <c r="AK7" s="29">
        <v>-13193</v>
      </c>
      <c r="AL7" s="29">
        <v>-100748</v>
      </c>
      <c r="AM7" s="29">
        <v>-94821</v>
      </c>
      <c r="AN7" s="29">
        <v>-45873</v>
      </c>
      <c r="AO7" s="29">
        <v>-43505</v>
      </c>
      <c r="AP7" s="29">
        <v>-702807</v>
      </c>
      <c r="AQ7" s="29">
        <v>0</v>
      </c>
      <c r="AR7" s="29">
        <v>-700</v>
      </c>
      <c r="AS7" s="29">
        <v>9700</v>
      </c>
      <c r="AT7" s="29">
        <v>0</v>
      </c>
      <c r="AU7" s="29">
        <v>7039</v>
      </c>
      <c r="AV7" s="29">
        <v>0</v>
      </c>
      <c r="AW7" s="29">
        <v>2893</v>
      </c>
      <c r="AX7" s="29">
        <v>723042</v>
      </c>
      <c r="AY7" s="29">
        <v>834</v>
      </c>
      <c r="AZ7" s="29">
        <v>-134574</v>
      </c>
      <c r="BA7" s="29">
        <v>-40868</v>
      </c>
      <c r="BB7" s="29">
        <v>-625559</v>
      </c>
      <c r="BC7" s="29">
        <v>-10227895</v>
      </c>
      <c r="BD7" s="29">
        <v>364438</v>
      </c>
      <c r="BE7" s="29">
        <v>-68224</v>
      </c>
      <c r="BF7" s="29">
        <v>-10226926</v>
      </c>
      <c r="BG7" s="29">
        <v>12100</v>
      </c>
      <c r="BH7" s="29">
        <v>0</v>
      </c>
      <c r="BI7" s="29">
        <v>10</v>
      </c>
      <c r="BJ7" s="29">
        <v>100104628</v>
      </c>
      <c r="BK7" s="29">
        <v>9560</v>
      </c>
      <c r="BL7" s="29">
        <v>73048</v>
      </c>
      <c r="BM7" s="29">
        <v>480000</v>
      </c>
      <c r="BN7" s="29">
        <v>0</v>
      </c>
      <c r="BO7" s="29">
        <v>480000</v>
      </c>
      <c r="BP7" s="29">
        <v>0</v>
      </c>
      <c r="BQ7" s="29">
        <v>0</v>
      </c>
      <c r="BR7" s="29">
        <v>0</v>
      </c>
      <c r="BS7" s="29">
        <v>0</v>
      </c>
      <c r="BT7" s="29">
        <v>0</v>
      </c>
      <c r="BU7" s="29">
        <v>199</v>
      </c>
      <c r="BV7" s="29">
        <v>3005955</v>
      </c>
      <c r="BW7" s="29">
        <v>2047753</v>
      </c>
      <c r="BX7" s="29">
        <v>20186062</v>
      </c>
      <c r="BY7" s="29">
        <v>1903460</v>
      </c>
      <c r="BZ7" s="29">
        <v>0</v>
      </c>
      <c r="CA7" s="29">
        <v>200000</v>
      </c>
      <c r="CB7" s="29">
        <v>0</v>
      </c>
      <c r="CC7" s="29">
        <v>269756</v>
      </c>
      <c r="CD7" s="29">
        <v>0</v>
      </c>
      <c r="CE7" s="29">
        <v>0</v>
      </c>
      <c r="CF7" s="29">
        <v>46354</v>
      </c>
      <c r="CG7" s="29">
        <v>624</v>
      </c>
      <c r="CH7" s="29">
        <v>0</v>
      </c>
      <c r="CI7" s="29">
        <v>46978</v>
      </c>
      <c r="CJ7" s="29">
        <v>0</v>
      </c>
      <c r="CK7" s="29">
        <v>0</v>
      </c>
      <c r="CL7" s="29">
        <v>382219</v>
      </c>
      <c r="CM7" s="29">
        <v>1352575</v>
      </c>
      <c r="CN7" s="29">
        <v>146449</v>
      </c>
      <c r="CO7" s="29">
        <v>14554537</v>
      </c>
      <c r="CP7" s="29">
        <v>12000</v>
      </c>
      <c r="CQ7" s="29">
        <v>96168157</v>
      </c>
      <c r="CR7" s="29">
        <v>19729</v>
      </c>
      <c r="CS7" s="29">
        <v>17225598</v>
      </c>
      <c r="CT7" s="29">
        <v>73897490</v>
      </c>
      <c r="CU7" s="29">
        <v>54323</v>
      </c>
      <c r="CV7" s="29">
        <v>74546657</v>
      </c>
      <c r="CW7" s="29">
        <v>23839959</v>
      </c>
      <c r="CX7" s="29">
        <v>0</v>
      </c>
      <c r="CY7" s="29">
        <v>1365754</v>
      </c>
      <c r="CZ7" s="29">
        <v>1281473</v>
      </c>
      <c r="DA7" s="29">
        <v>7521663</v>
      </c>
      <c r="DB7" s="29">
        <v>3653897</v>
      </c>
      <c r="DC7" s="29">
        <v>2071197</v>
      </c>
      <c r="DD7" s="29">
        <v>797441</v>
      </c>
      <c r="DE7" s="29">
        <v>2856456</v>
      </c>
      <c r="DF7" s="29">
        <v>1317345</v>
      </c>
      <c r="DG7" s="29">
        <v>0</v>
      </c>
      <c r="DH7" s="29">
        <v>63488</v>
      </c>
      <c r="DI7" s="29">
        <v>91123088</v>
      </c>
      <c r="DJ7" s="29">
        <v>199</v>
      </c>
      <c r="DK7" s="29">
        <v>0</v>
      </c>
      <c r="DL7" s="29">
        <v>0</v>
      </c>
      <c r="DM7" s="29">
        <v>73897490</v>
      </c>
      <c r="DN7" s="29">
        <v>8927221</v>
      </c>
      <c r="DO7" s="29">
        <v>0</v>
      </c>
      <c r="DP7" s="29">
        <v>0</v>
      </c>
      <c r="DQ7" s="29">
        <v>0</v>
      </c>
      <c r="DR7" s="29">
        <v>0</v>
      </c>
      <c r="DS7" s="29">
        <v>1835653</v>
      </c>
      <c r="DT7" s="29">
        <v>36414</v>
      </c>
      <c r="DU7" s="29">
        <v>339902</v>
      </c>
      <c r="DV7" s="29">
        <v>100104628</v>
      </c>
      <c r="DW7" s="29">
        <v>83066</v>
      </c>
      <c r="DX7" s="29">
        <v>3106</v>
      </c>
      <c r="DY7" s="29">
        <v>0</v>
      </c>
      <c r="DZ7" s="29">
        <v>0</v>
      </c>
      <c r="EA7" s="29">
        <v>72243</v>
      </c>
      <c r="EB7" s="29">
        <v>0</v>
      </c>
      <c r="EC7" s="29">
        <v>40588</v>
      </c>
      <c r="ED7" s="29">
        <v>0</v>
      </c>
      <c r="EE7" s="29">
        <v>0</v>
      </c>
      <c r="EF7" s="29">
        <v>47756</v>
      </c>
      <c r="EG7" s="29">
        <v>0</v>
      </c>
      <c r="EH7" s="29">
        <v>47756</v>
      </c>
      <c r="EI7" s="29">
        <v>3329</v>
      </c>
      <c r="EJ7" s="29">
        <v>239331</v>
      </c>
      <c r="EK7" s="29">
        <v>1250540</v>
      </c>
      <c r="EL7" s="29">
        <v>974573</v>
      </c>
      <c r="EM7" s="29">
        <v>0</v>
      </c>
      <c r="EN7" s="29">
        <v>0</v>
      </c>
      <c r="EO7" s="29">
        <v>0</v>
      </c>
      <c r="EP7" s="29">
        <v>16623</v>
      </c>
      <c r="EQ7" s="29">
        <v>0</v>
      </c>
      <c r="ER7" s="29">
        <v>0</v>
      </c>
      <c r="ES7" s="29">
        <v>554141</v>
      </c>
      <c r="ET7" s="29">
        <v>0</v>
      </c>
      <c r="EU7" s="29">
        <v>0</v>
      </c>
      <c r="EV7" s="29">
        <v>300227</v>
      </c>
      <c r="EW7" s="29">
        <v>100571</v>
      </c>
      <c r="EX7" s="29">
        <v>177904</v>
      </c>
      <c r="EY7" s="29">
        <v>0</v>
      </c>
      <c r="EZ7" s="29">
        <v>0</v>
      </c>
      <c r="FA7" s="29">
        <v>13482131</v>
      </c>
      <c r="FB7" s="29">
        <v>1317346</v>
      </c>
      <c r="FC7" s="29">
        <v>80336583</v>
      </c>
      <c r="FD7" s="29">
        <v>1506572</v>
      </c>
      <c r="FE7" s="29">
        <v>-1903460</v>
      </c>
      <c r="FF7" s="29">
        <v>93026548</v>
      </c>
      <c r="FG7" s="29">
        <v>287395</v>
      </c>
      <c r="FH7" s="29">
        <v>-10906404</v>
      </c>
      <c r="FI7" s="29">
        <v>-890226</v>
      </c>
      <c r="FJ7" s="29">
        <v>78830011</v>
      </c>
      <c r="FK7" s="29">
        <v>91123088</v>
      </c>
      <c r="FL7" s="29">
        <v>39002</v>
      </c>
      <c r="FM7" s="29">
        <v>78984196</v>
      </c>
      <c r="FN7" s="29">
        <v>90814476</v>
      </c>
      <c r="FO7" s="29">
        <v>4435</v>
      </c>
      <c r="FP7" s="29">
        <v>9499505</v>
      </c>
      <c r="FQ7" s="29">
        <v>-209093</v>
      </c>
      <c r="FR7" s="29">
        <v>-40294</v>
      </c>
      <c r="FS7" s="29">
        <v>-501163</v>
      </c>
      <c r="FT7" s="29">
        <v>607331</v>
      </c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/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/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/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/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/>
    </row>
    <row r="8" spans="1:337">
      <c r="A8" s="29">
        <v>45291</v>
      </c>
      <c r="B8" s="2">
        <v>62706</v>
      </c>
      <c r="C8" s="1" t="s">
        <v>1471</v>
      </c>
      <c r="D8" s="29">
        <v>-84292</v>
      </c>
      <c r="E8" s="29">
        <v>-17693</v>
      </c>
      <c r="F8" s="29">
        <v>-62667</v>
      </c>
      <c r="G8" s="29">
        <v>1303929</v>
      </c>
      <c r="H8" s="29">
        <v>-131400</v>
      </c>
      <c r="I8" s="29">
        <v>23230</v>
      </c>
      <c r="J8" s="29">
        <v>-72341</v>
      </c>
      <c r="K8" s="29">
        <v>-133334</v>
      </c>
      <c r="L8" s="29">
        <v>134276</v>
      </c>
      <c r="M8" s="29">
        <v>2301</v>
      </c>
      <c r="N8" s="29">
        <v>350243</v>
      </c>
      <c r="O8" s="29">
        <v>0</v>
      </c>
      <c r="P8" s="29">
        <v>4539</v>
      </c>
      <c r="Q8" s="29">
        <v>-26707</v>
      </c>
      <c r="R8" s="29">
        <v>293800</v>
      </c>
      <c r="S8" s="29">
        <v>804783</v>
      </c>
      <c r="T8" s="29">
        <v>807084</v>
      </c>
      <c r="U8" s="29">
        <v>6551</v>
      </c>
      <c r="V8" s="29">
        <v>-52311</v>
      </c>
      <c r="W8" s="29">
        <v>0</v>
      </c>
      <c r="X8" s="29">
        <v>-52917</v>
      </c>
      <c r="Y8" s="29">
        <v>3608</v>
      </c>
      <c r="Z8" s="29">
        <v>1286236</v>
      </c>
      <c r="AA8" s="29">
        <v>125896</v>
      </c>
      <c r="AB8" s="29">
        <v>165758</v>
      </c>
      <c r="AC8" s="29">
        <v>964787</v>
      </c>
      <c r="AD8" s="29">
        <v>0</v>
      </c>
      <c r="AE8" s="29">
        <v>8252</v>
      </c>
      <c r="AF8" s="29">
        <v>0</v>
      </c>
      <c r="AG8" s="29">
        <v>-801884</v>
      </c>
      <c r="AH8" s="29">
        <v>-12412</v>
      </c>
      <c r="AI8" s="29">
        <v>-70645</v>
      </c>
      <c r="AJ8" s="29">
        <v>121634</v>
      </c>
      <c r="AK8" s="29">
        <v>0</v>
      </c>
      <c r="AL8" s="29">
        <v>-16874</v>
      </c>
      <c r="AM8" s="29">
        <v>-33361</v>
      </c>
      <c r="AN8" s="29">
        <v>-39862</v>
      </c>
      <c r="AO8" s="29">
        <v>-15228</v>
      </c>
      <c r="AP8" s="29">
        <v>-23308</v>
      </c>
      <c r="AQ8" s="29">
        <v>0</v>
      </c>
      <c r="AR8" s="29">
        <v>470</v>
      </c>
      <c r="AS8" s="29">
        <v>63055</v>
      </c>
      <c r="AT8" s="29">
        <v>0</v>
      </c>
      <c r="AU8" s="29">
        <v>35543</v>
      </c>
      <c r="AV8" s="29">
        <v>10766</v>
      </c>
      <c r="AW8" s="29">
        <v>-649</v>
      </c>
      <c r="AX8" s="29">
        <v>50810</v>
      </c>
      <c r="AY8" s="29">
        <v>-576</v>
      </c>
      <c r="AZ8" s="29">
        <v>8252</v>
      </c>
      <c r="BA8" s="29">
        <v>-2376</v>
      </c>
      <c r="BB8" s="29">
        <v>-87969</v>
      </c>
      <c r="BC8" s="29">
        <v>-1945876</v>
      </c>
      <c r="BD8" s="29">
        <v>0</v>
      </c>
      <c r="BE8" s="29">
        <v>0</v>
      </c>
      <c r="BF8" s="29">
        <v>-1939325</v>
      </c>
      <c r="BG8" s="29">
        <v>10000</v>
      </c>
      <c r="BH8" s="29">
        <v>0</v>
      </c>
      <c r="BI8" s="29">
        <v>49531</v>
      </c>
      <c r="BJ8" s="29">
        <v>17475181</v>
      </c>
      <c r="BK8" s="29">
        <v>131788</v>
      </c>
      <c r="BL8" s="29">
        <v>689718</v>
      </c>
      <c r="BM8" s="29">
        <v>0</v>
      </c>
      <c r="BN8" s="29">
        <v>4823</v>
      </c>
      <c r="BO8" s="29">
        <v>0</v>
      </c>
      <c r="BP8" s="29">
        <v>12753</v>
      </c>
      <c r="BQ8" s="29">
        <v>0</v>
      </c>
      <c r="BR8" s="29">
        <v>0</v>
      </c>
      <c r="BS8" s="29">
        <v>0</v>
      </c>
      <c r="BT8" s="29">
        <v>0</v>
      </c>
      <c r="BU8" s="29">
        <v>0</v>
      </c>
      <c r="BV8" s="29">
        <v>547832</v>
      </c>
      <c r="BW8" s="29">
        <v>457418</v>
      </c>
      <c r="BX8" s="29">
        <v>14780990</v>
      </c>
      <c r="BY8" s="29">
        <v>797264</v>
      </c>
      <c r="BZ8" s="29">
        <v>10186</v>
      </c>
      <c r="CA8" s="29">
        <v>0</v>
      </c>
      <c r="CB8" s="29">
        <v>0</v>
      </c>
      <c r="CC8" s="29">
        <v>37093</v>
      </c>
      <c r="CD8" s="29">
        <v>0</v>
      </c>
      <c r="CE8" s="29">
        <v>0</v>
      </c>
      <c r="CF8" s="29">
        <v>259900</v>
      </c>
      <c r="CG8" s="29">
        <v>31565</v>
      </c>
      <c r="CH8" s="29">
        <v>0</v>
      </c>
      <c r="CI8" s="29">
        <v>291465</v>
      </c>
      <c r="CJ8" s="29">
        <v>0</v>
      </c>
      <c r="CK8" s="29">
        <v>25971</v>
      </c>
      <c r="CL8" s="29">
        <v>0</v>
      </c>
      <c r="CM8" s="29">
        <v>2292229</v>
      </c>
      <c r="CN8" s="29">
        <v>18840</v>
      </c>
      <c r="CO8" s="29">
        <v>10754244</v>
      </c>
      <c r="CP8" s="29">
        <v>0</v>
      </c>
      <c r="CQ8" s="29">
        <v>14724784</v>
      </c>
      <c r="CR8" s="29">
        <v>53</v>
      </c>
      <c r="CS8" s="29">
        <v>13333728</v>
      </c>
      <c r="CT8" s="29">
        <v>0</v>
      </c>
      <c r="CU8" s="29">
        <v>0</v>
      </c>
      <c r="CV8" s="29">
        <v>0</v>
      </c>
      <c r="CW8" s="29">
        <v>16378934</v>
      </c>
      <c r="CX8" s="29">
        <v>156220</v>
      </c>
      <c r="CY8" s="29">
        <v>167174</v>
      </c>
      <c r="CZ8" s="29">
        <v>2249029</v>
      </c>
      <c r="DA8" s="29">
        <v>9391605</v>
      </c>
      <c r="DB8" s="29">
        <v>1441724</v>
      </c>
      <c r="DC8" s="29">
        <v>1863006</v>
      </c>
      <c r="DD8" s="29">
        <v>0</v>
      </c>
      <c r="DE8" s="29">
        <v>1441724</v>
      </c>
      <c r="DF8" s="29">
        <v>330455</v>
      </c>
      <c r="DG8" s="29">
        <v>0</v>
      </c>
      <c r="DH8" s="29">
        <v>156714</v>
      </c>
      <c r="DI8" s="29">
        <v>13333728</v>
      </c>
      <c r="DJ8" s="29">
        <v>0</v>
      </c>
      <c r="DK8" s="29">
        <v>0</v>
      </c>
      <c r="DL8" s="29">
        <v>0</v>
      </c>
      <c r="DM8" s="29">
        <v>0</v>
      </c>
      <c r="DN8" s="29">
        <v>1397947</v>
      </c>
      <c r="DO8" s="29">
        <v>0</v>
      </c>
      <c r="DP8" s="29">
        <v>0</v>
      </c>
      <c r="DQ8" s="29">
        <v>0</v>
      </c>
      <c r="DR8" s="29">
        <v>0</v>
      </c>
      <c r="DS8" s="29">
        <v>189735</v>
      </c>
      <c r="DT8" s="29">
        <v>697</v>
      </c>
      <c r="DU8" s="29">
        <v>19690</v>
      </c>
      <c r="DV8" s="29">
        <v>17475181</v>
      </c>
      <c r="DW8" s="29">
        <v>30015</v>
      </c>
      <c r="DX8" s="29">
        <v>0</v>
      </c>
      <c r="DY8" s="29">
        <v>0</v>
      </c>
      <c r="DZ8" s="29">
        <v>257683</v>
      </c>
      <c r="EA8" s="29">
        <v>0</v>
      </c>
      <c r="EB8" s="29">
        <v>0</v>
      </c>
      <c r="EC8" s="29">
        <v>5759</v>
      </c>
      <c r="ED8" s="29">
        <v>100883</v>
      </c>
      <c r="EE8" s="29">
        <v>0</v>
      </c>
      <c r="EF8" s="29">
        <v>61785</v>
      </c>
      <c r="EG8" s="29">
        <v>0</v>
      </c>
      <c r="EH8" s="29">
        <v>61785</v>
      </c>
      <c r="EI8" s="29">
        <v>0</v>
      </c>
      <c r="EJ8" s="29">
        <v>0</v>
      </c>
      <c r="EK8" s="29">
        <v>386839</v>
      </c>
      <c r="EL8" s="29">
        <v>0</v>
      </c>
      <c r="EM8" s="29">
        <v>0</v>
      </c>
      <c r="EN8" s="29">
        <v>0</v>
      </c>
      <c r="EO8" s="29">
        <v>388463</v>
      </c>
      <c r="EP8" s="29">
        <v>0</v>
      </c>
      <c r="EQ8" s="29">
        <v>0</v>
      </c>
      <c r="ER8" s="29">
        <v>0</v>
      </c>
      <c r="ES8" s="29">
        <v>2160794</v>
      </c>
      <c r="ET8" s="29">
        <v>156800</v>
      </c>
      <c r="EU8" s="29">
        <v>53</v>
      </c>
      <c r="EV8" s="29">
        <v>1956261</v>
      </c>
      <c r="EW8" s="29">
        <v>19690</v>
      </c>
      <c r="EX8" s="29">
        <v>33589</v>
      </c>
      <c r="EY8" s="29">
        <v>174</v>
      </c>
      <c r="EZ8" s="29">
        <v>0</v>
      </c>
      <c r="FA8" s="29">
        <v>1303929</v>
      </c>
      <c r="FB8" s="29">
        <v>136947</v>
      </c>
      <c r="FC8" s="29">
        <v>14358503</v>
      </c>
      <c r="FD8" s="29">
        <v>672589</v>
      </c>
      <c r="FE8" s="29">
        <v>-797264</v>
      </c>
      <c r="FF8" s="29">
        <v>13691541</v>
      </c>
      <c r="FG8" s="29">
        <v>-447395</v>
      </c>
      <c r="FH8" s="29">
        <v>-1945876</v>
      </c>
      <c r="FI8" s="29">
        <v>-326332</v>
      </c>
      <c r="FJ8" s="29">
        <v>13685914</v>
      </c>
      <c r="FK8" s="29">
        <v>12894277</v>
      </c>
      <c r="FL8" s="29">
        <v>0</v>
      </c>
      <c r="FM8" s="29">
        <v>13987939</v>
      </c>
      <c r="FN8" s="29">
        <v>13548692</v>
      </c>
      <c r="FO8" s="29">
        <v>18502</v>
      </c>
      <c r="FP8" s="29">
        <v>306152</v>
      </c>
      <c r="FQ8" s="29">
        <v>-72764</v>
      </c>
      <c r="FR8" s="29">
        <v>-49190</v>
      </c>
      <c r="FS8" s="29">
        <v>-44232</v>
      </c>
      <c r="FT8" s="29">
        <v>453297</v>
      </c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  <c r="IX8" s="31"/>
      <c r="IY8" s="31"/>
      <c r="IZ8" s="31"/>
      <c r="JA8" s="31"/>
      <c r="JB8" s="31"/>
      <c r="JC8" s="31"/>
      <c r="JD8" s="31"/>
      <c r="JE8" s="31"/>
      <c r="JF8" s="31"/>
      <c r="JG8" s="31"/>
      <c r="JH8" s="31"/>
      <c r="JI8" s="31"/>
      <c r="JJ8" s="31"/>
      <c r="JK8" s="31"/>
      <c r="JL8" s="31"/>
      <c r="JM8" s="31"/>
      <c r="JN8" s="31"/>
      <c r="JO8" s="31"/>
      <c r="JP8" s="31"/>
      <c r="JQ8" s="31"/>
      <c r="JR8" s="31"/>
      <c r="JS8" s="31"/>
      <c r="JT8" s="31"/>
      <c r="JU8" s="31"/>
      <c r="JV8" s="31"/>
      <c r="JW8" s="31"/>
      <c r="JX8" s="31"/>
      <c r="JY8" s="31"/>
      <c r="JZ8" s="31"/>
      <c r="KA8" s="31"/>
      <c r="KB8" s="31"/>
      <c r="KC8" s="31"/>
      <c r="KD8" s="31"/>
      <c r="KE8" s="31"/>
      <c r="KF8" s="31"/>
      <c r="KG8" s="31"/>
      <c r="KH8" s="31"/>
      <c r="KI8" s="31"/>
      <c r="KJ8" s="31"/>
      <c r="KK8" s="31"/>
      <c r="KL8" s="31"/>
      <c r="KM8" s="31"/>
      <c r="KN8" s="31"/>
      <c r="KO8" s="31"/>
      <c r="KP8" s="31"/>
      <c r="KQ8" s="31"/>
      <c r="KR8" s="31"/>
      <c r="KS8" s="31"/>
      <c r="KT8" s="31"/>
      <c r="KU8" s="31"/>
      <c r="KV8" s="31"/>
      <c r="KW8" s="31"/>
      <c r="KX8" s="31"/>
      <c r="KY8" s="31"/>
      <c r="KZ8" s="31"/>
      <c r="LA8" s="31"/>
      <c r="LB8" s="31"/>
      <c r="LC8" s="31"/>
      <c r="LD8" s="31"/>
      <c r="LE8" s="31"/>
      <c r="LF8" s="31"/>
      <c r="LG8" s="31"/>
      <c r="LH8" s="31"/>
      <c r="LI8" s="31"/>
      <c r="LJ8" s="31"/>
      <c r="LK8" s="31"/>
      <c r="LL8" s="31"/>
      <c r="LM8" s="31"/>
      <c r="LN8" s="31"/>
      <c r="LO8" s="31"/>
      <c r="LP8" s="31"/>
      <c r="LQ8" s="31"/>
      <c r="LR8" s="31"/>
      <c r="LS8" s="31"/>
      <c r="LT8" s="31"/>
      <c r="LU8" s="31"/>
      <c r="LV8" s="31"/>
      <c r="LW8" s="31"/>
      <c r="LX8" s="31"/>
      <c r="LY8" s="31"/>
    </row>
    <row r="9" spans="1:337">
      <c r="A9" s="29">
        <v>45291</v>
      </c>
      <c r="B9" s="2">
        <v>63028</v>
      </c>
      <c r="C9" s="1" t="s">
        <v>1472</v>
      </c>
      <c r="D9" s="29">
        <v>-12003</v>
      </c>
      <c r="E9" s="29">
        <v>-1065</v>
      </c>
      <c r="F9" s="29">
        <v>-19298</v>
      </c>
      <c r="G9" s="29">
        <v>14347</v>
      </c>
      <c r="H9" s="29">
        <v>-19298</v>
      </c>
      <c r="I9" s="29">
        <v>21867</v>
      </c>
      <c r="J9" s="29">
        <v>0</v>
      </c>
      <c r="K9" s="29">
        <v>0</v>
      </c>
      <c r="L9" s="29">
        <v>3602</v>
      </c>
      <c r="M9" s="29">
        <v>713</v>
      </c>
      <c r="N9" s="29">
        <v>162403</v>
      </c>
      <c r="O9" s="29">
        <v>0</v>
      </c>
      <c r="P9" s="29">
        <v>0</v>
      </c>
      <c r="Q9" s="29">
        <v>0</v>
      </c>
      <c r="R9" s="29">
        <v>128555</v>
      </c>
      <c r="S9" s="29">
        <v>128675</v>
      </c>
      <c r="T9" s="29">
        <v>129388</v>
      </c>
      <c r="U9" s="29">
        <v>336</v>
      </c>
      <c r="V9" s="29">
        <v>-21879</v>
      </c>
      <c r="W9" s="29">
        <v>0</v>
      </c>
      <c r="X9" s="29">
        <v>-4088</v>
      </c>
      <c r="Y9" s="29">
        <v>0</v>
      </c>
      <c r="Z9" s="29">
        <v>13282</v>
      </c>
      <c r="AA9" s="29">
        <v>18836</v>
      </c>
      <c r="AB9" s="29">
        <v>25190</v>
      </c>
      <c r="AC9" s="29">
        <v>49169</v>
      </c>
      <c r="AD9" s="29">
        <v>0</v>
      </c>
      <c r="AE9" s="29">
        <v>4</v>
      </c>
      <c r="AF9" s="29">
        <v>0</v>
      </c>
      <c r="AG9" s="29">
        <v>-3318</v>
      </c>
      <c r="AH9" s="29">
        <v>-159</v>
      </c>
      <c r="AI9" s="29">
        <v>0</v>
      </c>
      <c r="AJ9" s="29">
        <v>293</v>
      </c>
      <c r="AK9" s="29">
        <v>0</v>
      </c>
      <c r="AL9" s="29">
        <v>-159</v>
      </c>
      <c r="AM9" s="29">
        <v>-10</v>
      </c>
      <c r="AN9" s="29">
        <v>-6354</v>
      </c>
      <c r="AO9" s="29">
        <v>0</v>
      </c>
      <c r="AP9" s="29">
        <v>-142</v>
      </c>
      <c r="AQ9" s="29">
        <v>0</v>
      </c>
      <c r="AR9" s="29">
        <v>0</v>
      </c>
      <c r="AS9" s="29">
        <v>0</v>
      </c>
      <c r="AT9" s="29">
        <v>0</v>
      </c>
      <c r="AU9" s="29">
        <v>0</v>
      </c>
      <c r="AV9" s="29">
        <v>0</v>
      </c>
      <c r="AW9" s="29">
        <v>0</v>
      </c>
      <c r="AX9" s="29">
        <v>293</v>
      </c>
      <c r="AY9" s="29">
        <v>0</v>
      </c>
      <c r="AZ9" s="29">
        <v>4</v>
      </c>
      <c r="BA9" s="29">
        <v>12</v>
      </c>
      <c r="BB9" s="29">
        <v>-132</v>
      </c>
      <c r="BC9" s="29">
        <v>-256542</v>
      </c>
      <c r="BD9" s="29">
        <v>0</v>
      </c>
      <c r="BE9" s="29">
        <v>-283</v>
      </c>
      <c r="BF9" s="29">
        <v>-256206</v>
      </c>
      <c r="BG9" s="29">
        <v>10000</v>
      </c>
      <c r="BH9" s="29">
        <v>0</v>
      </c>
      <c r="BI9" s="29">
        <v>5000</v>
      </c>
      <c r="BJ9" s="29">
        <v>2912185</v>
      </c>
      <c r="BK9" s="29">
        <v>0</v>
      </c>
      <c r="BL9" s="29">
        <v>40357</v>
      </c>
      <c r="BM9" s="29">
        <v>0</v>
      </c>
      <c r="BN9" s="29">
        <v>0</v>
      </c>
      <c r="BO9" s="29">
        <v>0</v>
      </c>
      <c r="BP9" s="29">
        <v>0</v>
      </c>
      <c r="BQ9" s="29">
        <v>0</v>
      </c>
      <c r="BR9" s="29">
        <v>0</v>
      </c>
      <c r="BS9" s="29">
        <v>0</v>
      </c>
      <c r="BT9" s="29">
        <v>0</v>
      </c>
      <c r="BU9" s="29">
        <v>0</v>
      </c>
      <c r="BV9" s="29">
        <v>117</v>
      </c>
      <c r="BW9" s="29">
        <v>312379</v>
      </c>
      <c r="BX9" s="29">
        <v>2776261</v>
      </c>
      <c r="BY9" s="29">
        <v>0</v>
      </c>
      <c r="BZ9" s="29">
        <v>0</v>
      </c>
      <c r="CA9" s="29">
        <v>0</v>
      </c>
      <c r="CB9" s="29">
        <v>0</v>
      </c>
      <c r="CC9" s="29">
        <v>472</v>
      </c>
      <c r="CD9" s="29">
        <v>0</v>
      </c>
      <c r="CE9" s="29">
        <v>0</v>
      </c>
      <c r="CF9" s="29">
        <v>0</v>
      </c>
      <c r="CG9" s="29">
        <v>7995</v>
      </c>
      <c r="CH9" s="29">
        <v>0</v>
      </c>
      <c r="CI9" s="29">
        <v>7995</v>
      </c>
      <c r="CJ9" s="29">
        <v>0</v>
      </c>
      <c r="CK9" s="29">
        <v>0</v>
      </c>
      <c r="CL9" s="29">
        <v>60534</v>
      </c>
      <c r="CM9" s="29">
        <v>630258</v>
      </c>
      <c r="CN9" s="29">
        <v>0</v>
      </c>
      <c r="CO9" s="29">
        <v>1904148</v>
      </c>
      <c r="CP9" s="29">
        <v>0</v>
      </c>
      <c r="CQ9" s="29">
        <v>1924896</v>
      </c>
      <c r="CR9" s="29">
        <v>0</v>
      </c>
      <c r="CS9" s="29">
        <v>1924754</v>
      </c>
      <c r="CT9" s="29">
        <v>0</v>
      </c>
      <c r="CU9" s="29">
        <v>0</v>
      </c>
      <c r="CV9" s="29">
        <v>0</v>
      </c>
      <c r="CW9" s="29">
        <v>2776278</v>
      </c>
      <c r="CX9" s="29">
        <v>0</v>
      </c>
      <c r="CY9" s="29">
        <v>323258</v>
      </c>
      <c r="CZ9" s="29">
        <v>1270</v>
      </c>
      <c r="DA9" s="29">
        <v>0</v>
      </c>
      <c r="DB9" s="29">
        <v>17</v>
      </c>
      <c r="DC9" s="29">
        <v>600148</v>
      </c>
      <c r="DD9" s="29">
        <v>0</v>
      </c>
      <c r="DE9" s="29">
        <v>17</v>
      </c>
      <c r="DF9" s="29">
        <v>738</v>
      </c>
      <c r="DG9" s="29">
        <v>0</v>
      </c>
      <c r="DH9" s="29">
        <v>32549</v>
      </c>
      <c r="DI9" s="29">
        <v>1924754</v>
      </c>
      <c r="DJ9" s="29">
        <v>0</v>
      </c>
      <c r="DK9" s="29">
        <v>0</v>
      </c>
      <c r="DL9" s="29">
        <v>0</v>
      </c>
      <c r="DM9" s="29">
        <v>0</v>
      </c>
      <c r="DN9" s="29">
        <v>1504950</v>
      </c>
      <c r="DO9" s="29">
        <v>0</v>
      </c>
      <c r="DP9" s="29">
        <v>0</v>
      </c>
      <c r="DQ9" s="29">
        <v>0</v>
      </c>
      <c r="DR9" s="29">
        <v>0</v>
      </c>
      <c r="DS9" s="29">
        <v>222371</v>
      </c>
      <c r="DT9" s="29">
        <v>44652</v>
      </c>
      <c r="DU9" s="29">
        <v>69963</v>
      </c>
      <c r="DV9" s="29">
        <v>2912185</v>
      </c>
      <c r="DW9" s="29">
        <v>0</v>
      </c>
      <c r="DX9" s="29">
        <v>0</v>
      </c>
      <c r="DY9" s="29">
        <v>0</v>
      </c>
      <c r="DZ9" s="29">
        <v>80008</v>
      </c>
      <c r="EA9" s="29">
        <v>18598</v>
      </c>
      <c r="EB9" s="29">
        <v>0</v>
      </c>
      <c r="EC9" s="29">
        <v>25</v>
      </c>
      <c r="ED9" s="29">
        <v>0</v>
      </c>
      <c r="EE9" s="29">
        <v>0</v>
      </c>
      <c r="EF9" s="29">
        <v>102</v>
      </c>
      <c r="EG9" s="29"/>
      <c r="EH9" s="29">
        <v>102</v>
      </c>
      <c r="EI9" s="29">
        <v>3639</v>
      </c>
      <c r="EJ9" s="29">
        <v>63189</v>
      </c>
      <c r="EK9" s="29">
        <v>25588</v>
      </c>
      <c r="EL9" s="29">
        <v>0</v>
      </c>
      <c r="EM9" s="29">
        <v>0</v>
      </c>
      <c r="EN9" s="29">
        <v>0</v>
      </c>
      <c r="EO9" s="29">
        <v>7808</v>
      </c>
      <c r="EP9" s="29">
        <v>0</v>
      </c>
      <c r="EQ9" s="29">
        <v>0</v>
      </c>
      <c r="ER9" s="29">
        <v>0</v>
      </c>
      <c r="ES9" s="29">
        <v>564252</v>
      </c>
      <c r="ET9" s="29">
        <v>80008</v>
      </c>
      <c r="EU9" s="29">
        <v>0</v>
      </c>
      <c r="EV9" s="29">
        <v>347905</v>
      </c>
      <c r="EW9" s="29">
        <v>6774</v>
      </c>
      <c r="EX9" s="29">
        <v>13852</v>
      </c>
      <c r="EY9" s="29">
        <v>0</v>
      </c>
      <c r="EZ9" s="29">
        <v>0</v>
      </c>
      <c r="FA9" s="29">
        <v>14347</v>
      </c>
      <c r="FB9" s="29">
        <v>738</v>
      </c>
      <c r="FC9" s="29">
        <v>2053428</v>
      </c>
      <c r="FD9" s="29">
        <v>0</v>
      </c>
      <c r="FE9" s="29">
        <v>0</v>
      </c>
      <c r="FF9" s="29">
        <v>1924753</v>
      </c>
      <c r="FG9" s="29">
        <v>-20979</v>
      </c>
      <c r="FH9" s="29">
        <v>-254225</v>
      </c>
      <c r="FI9" s="29">
        <v>-1960</v>
      </c>
      <c r="FJ9" s="29">
        <v>2053428</v>
      </c>
      <c r="FK9" s="29">
        <v>1924753</v>
      </c>
      <c r="FL9" s="29">
        <v>44514</v>
      </c>
      <c r="FM9" s="29">
        <v>1972586</v>
      </c>
      <c r="FN9" s="29">
        <v>1774648</v>
      </c>
      <c r="FO9" s="29">
        <v>-20946</v>
      </c>
      <c r="FP9" s="29">
        <v>69606</v>
      </c>
      <c r="FQ9" s="29">
        <v>-6939</v>
      </c>
      <c r="FR9" s="29">
        <v>220</v>
      </c>
      <c r="FS9" s="29">
        <v>-123396</v>
      </c>
      <c r="FT9" s="29">
        <v>170346</v>
      </c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  <c r="IX9" s="31"/>
      <c r="IY9" s="31"/>
      <c r="IZ9" s="31"/>
      <c r="JA9" s="31"/>
      <c r="JB9" s="31"/>
      <c r="JC9" s="31"/>
      <c r="JD9" s="31"/>
      <c r="JE9" s="31"/>
      <c r="JF9" s="31"/>
      <c r="JG9" s="31"/>
      <c r="JH9" s="31"/>
      <c r="JI9" s="31"/>
      <c r="JJ9" s="31"/>
      <c r="JK9" s="31"/>
      <c r="JL9" s="31"/>
      <c r="JM9" s="31"/>
      <c r="JN9" s="31"/>
      <c r="JO9" s="31"/>
      <c r="JP9" s="31"/>
      <c r="JQ9" s="31"/>
      <c r="JR9" s="31"/>
      <c r="JS9" s="31"/>
      <c r="JT9" s="31"/>
      <c r="JU9" s="31"/>
      <c r="JV9" s="31"/>
      <c r="JW9" s="31"/>
      <c r="JX9" s="31"/>
      <c r="JY9" s="31"/>
      <c r="JZ9" s="31"/>
      <c r="KA9" s="31"/>
      <c r="KB9" s="31"/>
      <c r="KC9" s="31"/>
      <c r="KD9" s="31"/>
      <c r="KE9" s="31"/>
      <c r="KF9" s="31"/>
      <c r="KG9" s="31"/>
      <c r="KH9" s="31"/>
      <c r="KI9" s="31"/>
      <c r="KJ9" s="31"/>
      <c r="KK9" s="31"/>
      <c r="KL9" s="31"/>
      <c r="KM9" s="31"/>
      <c r="KN9" s="31"/>
      <c r="KO9" s="31"/>
      <c r="KP9" s="31"/>
      <c r="KQ9" s="31"/>
      <c r="KR9" s="31"/>
      <c r="KS9" s="31"/>
      <c r="KT9" s="31"/>
      <c r="KU9" s="31"/>
      <c r="KV9" s="31"/>
      <c r="KW9" s="31"/>
      <c r="KX9" s="31"/>
      <c r="KY9" s="31"/>
      <c r="KZ9" s="31"/>
      <c r="LA9" s="31"/>
      <c r="LB9" s="31"/>
      <c r="LC9" s="31"/>
      <c r="LD9" s="31"/>
      <c r="LE9" s="31"/>
      <c r="LF9" s="31"/>
      <c r="LG9" s="31"/>
      <c r="LH9" s="31"/>
      <c r="LI9" s="31"/>
      <c r="LJ9" s="31"/>
      <c r="LK9" s="31"/>
      <c r="LL9" s="31"/>
      <c r="LM9" s="31"/>
      <c r="LN9" s="31"/>
      <c r="LO9" s="31"/>
      <c r="LP9" s="31"/>
      <c r="LQ9" s="31"/>
      <c r="LR9" s="31"/>
      <c r="LS9" s="31"/>
      <c r="LT9" s="31"/>
      <c r="LU9" s="31"/>
      <c r="LV9" s="31"/>
      <c r="LW9" s="31"/>
      <c r="LX9" s="31"/>
      <c r="LY9" s="31"/>
    </row>
    <row r="10" spans="1:337">
      <c r="A10" s="29">
        <v>45291</v>
      </c>
      <c r="B10" s="2">
        <v>62965</v>
      </c>
      <c r="C10" s="1" t="s">
        <v>1473</v>
      </c>
      <c r="D10" s="29">
        <v>-1091231</v>
      </c>
      <c r="E10" s="29">
        <v>-201890</v>
      </c>
      <c r="F10" s="29">
        <v>-929205</v>
      </c>
      <c r="G10" s="29">
        <v>51084616</v>
      </c>
      <c r="H10" s="29">
        <v>-1401627</v>
      </c>
      <c r="I10" s="29">
        <v>86726</v>
      </c>
      <c r="J10" s="29">
        <v>-472422</v>
      </c>
      <c r="K10" s="29">
        <v>4758003</v>
      </c>
      <c r="L10" s="29">
        <v>-34216</v>
      </c>
      <c r="M10" s="29">
        <v>0</v>
      </c>
      <c r="N10" s="29">
        <v>48851864</v>
      </c>
      <c r="O10" s="29">
        <v>-781339</v>
      </c>
      <c r="P10" s="29">
        <v>408</v>
      </c>
      <c r="Q10" s="29">
        <v>-763833</v>
      </c>
      <c r="R10" s="29">
        <v>40035911</v>
      </c>
      <c r="S10" s="29">
        <v>-67581028</v>
      </c>
      <c r="T10" s="29">
        <v>-67581028</v>
      </c>
      <c r="U10" s="29">
        <v>184006</v>
      </c>
      <c r="V10" s="29">
        <v>-864397</v>
      </c>
      <c r="W10" s="29">
        <v>0</v>
      </c>
      <c r="X10" s="29">
        <v>-988884</v>
      </c>
      <c r="Y10" s="29">
        <v>0</v>
      </c>
      <c r="Z10" s="29">
        <v>50882726</v>
      </c>
      <c r="AA10" s="29">
        <v>486664</v>
      </c>
      <c r="AB10" s="29">
        <v>-11681</v>
      </c>
      <c r="AC10" s="29">
        <v>11481183</v>
      </c>
      <c r="AD10" s="29">
        <v>0</v>
      </c>
      <c r="AE10" s="29">
        <v>-58591</v>
      </c>
      <c r="AF10" s="29">
        <v>0</v>
      </c>
      <c r="AG10" s="29">
        <v>-29235</v>
      </c>
      <c r="AH10" s="29">
        <v>-60846</v>
      </c>
      <c r="AI10" s="29">
        <v>0</v>
      </c>
      <c r="AJ10" s="29">
        <v>1410098</v>
      </c>
      <c r="AK10" s="29">
        <v>0</v>
      </c>
      <c r="AL10" s="29">
        <v>-100171</v>
      </c>
      <c r="AM10" s="29">
        <v>574801</v>
      </c>
      <c r="AN10" s="29">
        <v>498345</v>
      </c>
      <c r="AO10" s="29">
        <v>-39325</v>
      </c>
      <c r="AP10" s="29">
        <v>-1732360</v>
      </c>
      <c r="AQ10" s="29">
        <v>0</v>
      </c>
      <c r="AR10" s="29">
        <v>52754</v>
      </c>
      <c r="AS10" s="29">
        <v>0</v>
      </c>
      <c r="AT10" s="29">
        <v>0</v>
      </c>
      <c r="AU10" s="29">
        <v>0</v>
      </c>
      <c r="AV10" s="29">
        <v>0</v>
      </c>
      <c r="AW10" s="29">
        <v>283844</v>
      </c>
      <c r="AX10" s="29">
        <v>1746696</v>
      </c>
      <c r="AY10" s="29">
        <v>-73911</v>
      </c>
      <c r="AZ10" s="29">
        <v>-58591</v>
      </c>
      <c r="BA10" s="29">
        <v>27244</v>
      </c>
      <c r="BB10" s="29">
        <v>-2233250</v>
      </c>
      <c r="BC10" s="29">
        <v>-33874879</v>
      </c>
      <c r="BD10" s="29">
        <v>298441</v>
      </c>
      <c r="BE10" s="29">
        <v>-304041</v>
      </c>
      <c r="BF10" s="29">
        <v>-33690873</v>
      </c>
      <c r="BG10" s="29">
        <v>100000</v>
      </c>
      <c r="BH10" s="29">
        <v>0</v>
      </c>
      <c r="BI10" s="29">
        <v>1170982</v>
      </c>
      <c r="BJ10" s="29">
        <v>764241436</v>
      </c>
      <c r="BK10" s="29">
        <v>0</v>
      </c>
      <c r="BL10" s="29">
        <v>13743414</v>
      </c>
      <c r="BM10" s="29">
        <v>27581169</v>
      </c>
      <c r="BN10" s="29">
        <v>0</v>
      </c>
      <c r="BO10" s="29">
        <v>27581169</v>
      </c>
      <c r="BP10" s="29">
        <v>38531</v>
      </c>
      <c r="BQ10" s="29">
        <v>0</v>
      </c>
      <c r="BR10" s="29">
        <v>0</v>
      </c>
      <c r="BS10" s="29">
        <v>0</v>
      </c>
      <c r="BT10" s="29">
        <v>0</v>
      </c>
      <c r="BU10" s="29">
        <v>33097</v>
      </c>
      <c r="BV10" s="29">
        <v>10574827</v>
      </c>
      <c r="BW10" s="29">
        <v>5641851</v>
      </c>
      <c r="BX10" s="29">
        <v>250361305</v>
      </c>
      <c r="BY10" s="29">
        <v>7850068</v>
      </c>
      <c r="BZ10" s="29">
        <v>154288</v>
      </c>
      <c r="CA10" s="29">
        <v>0</v>
      </c>
      <c r="CB10" s="29">
        <v>0</v>
      </c>
      <c r="CC10" s="29">
        <v>32473</v>
      </c>
      <c r="CD10" s="29">
        <v>0</v>
      </c>
      <c r="CE10" s="29">
        <v>0</v>
      </c>
      <c r="CF10" s="29">
        <v>0</v>
      </c>
      <c r="CG10" s="29">
        <v>0</v>
      </c>
      <c r="CH10" s="29">
        <v>0</v>
      </c>
      <c r="CI10" s="29">
        <v>0</v>
      </c>
      <c r="CJ10" s="29">
        <v>0</v>
      </c>
      <c r="CK10" s="29">
        <v>0</v>
      </c>
      <c r="CL10" s="29">
        <v>56010711</v>
      </c>
      <c r="CM10" s="29">
        <v>144165869</v>
      </c>
      <c r="CN10" s="29">
        <v>369681</v>
      </c>
      <c r="CO10" s="29">
        <v>134798002</v>
      </c>
      <c r="CP10" s="29">
        <v>0</v>
      </c>
      <c r="CQ10" s="29">
        <v>586553762</v>
      </c>
      <c r="CR10" s="29">
        <v>0</v>
      </c>
      <c r="CS10" s="29">
        <v>138085076</v>
      </c>
      <c r="CT10" s="29">
        <v>429338263</v>
      </c>
      <c r="CU10" s="29">
        <v>471880</v>
      </c>
      <c r="CV10" s="29">
        <v>461930673</v>
      </c>
      <c r="CW10" s="29">
        <v>274989001</v>
      </c>
      <c r="CX10" s="29">
        <v>0</v>
      </c>
      <c r="CY10" s="29">
        <v>9659152</v>
      </c>
      <c r="CZ10" s="29">
        <v>-1504972</v>
      </c>
      <c r="DA10" s="29">
        <v>0</v>
      </c>
      <c r="DB10" s="29">
        <v>24627696</v>
      </c>
      <c r="DC10" s="29">
        <v>12244924</v>
      </c>
      <c r="DD10" s="29">
        <v>3812131</v>
      </c>
      <c r="DE10" s="29">
        <v>16307131</v>
      </c>
      <c r="DF10" s="29">
        <v>2793750</v>
      </c>
      <c r="DG10" s="29">
        <v>0</v>
      </c>
      <c r="DH10" s="29">
        <v>12908882</v>
      </c>
      <c r="DI10" s="29">
        <v>567423339</v>
      </c>
      <c r="DJ10" s="29">
        <v>33097</v>
      </c>
      <c r="DK10" s="29">
        <v>0</v>
      </c>
      <c r="DL10" s="29">
        <v>0</v>
      </c>
      <c r="DM10" s="29">
        <v>429338263</v>
      </c>
      <c r="DN10" s="29">
        <v>163030044</v>
      </c>
      <c r="DO10" s="29">
        <v>0</v>
      </c>
      <c r="DP10" s="29">
        <v>0</v>
      </c>
      <c r="DQ10" s="29">
        <v>0</v>
      </c>
      <c r="DR10" s="29">
        <v>0</v>
      </c>
      <c r="DS10" s="29">
        <v>4296836</v>
      </c>
      <c r="DT10" s="29">
        <v>298785</v>
      </c>
      <c r="DU10" s="29">
        <v>7423554</v>
      </c>
      <c r="DV10" s="29">
        <v>764241436</v>
      </c>
      <c r="DW10" s="29">
        <v>174882</v>
      </c>
      <c r="DX10" s="29">
        <v>0</v>
      </c>
      <c r="DY10" s="29">
        <v>0</v>
      </c>
      <c r="DZ10" s="29">
        <v>1245015</v>
      </c>
      <c r="EA10" s="29">
        <v>1998296</v>
      </c>
      <c r="EB10" s="29">
        <v>0</v>
      </c>
      <c r="EC10" s="29">
        <v>376358</v>
      </c>
      <c r="ED10" s="29">
        <v>1245015</v>
      </c>
      <c r="EE10" s="29">
        <v>0</v>
      </c>
      <c r="EF10" s="29">
        <v>157006</v>
      </c>
      <c r="EG10" s="29">
        <v>0</v>
      </c>
      <c r="EH10" s="29">
        <v>157006</v>
      </c>
      <c r="EI10" s="29">
        <v>38261</v>
      </c>
      <c r="EJ10" s="29">
        <v>6925360</v>
      </c>
      <c r="EK10" s="29">
        <v>5649817</v>
      </c>
      <c r="EL10" s="29">
        <v>1100900</v>
      </c>
      <c r="EM10" s="29">
        <v>881267</v>
      </c>
      <c r="EN10" s="29">
        <v>0</v>
      </c>
      <c r="EO10" s="29">
        <v>796001</v>
      </c>
      <c r="EP10" s="29">
        <v>0</v>
      </c>
      <c r="EQ10" s="29">
        <v>3627167</v>
      </c>
      <c r="ER10" s="29">
        <v>0</v>
      </c>
      <c r="ES10" s="29">
        <v>86582022</v>
      </c>
      <c r="ET10" s="29">
        <v>0</v>
      </c>
      <c r="EU10" s="29">
        <v>0</v>
      </c>
      <c r="EV10" s="29">
        <v>60672518</v>
      </c>
      <c r="EW10" s="29">
        <v>498194</v>
      </c>
      <c r="EX10" s="29">
        <v>4353650</v>
      </c>
      <c r="EY10" s="29">
        <v>4754667</v>
      </c>
      <c r="EZ10" s="29">
        <v>0</v>
      </c>
      <c r="FA10" s="29">
        <v>51087500</v>
      </c>
      <c r="FB10" s="29">
        <v>2793750</v>
      </c>
      <c r="FC10" s="29">
        <v>512372483</v>
      </c>
      <c r="FD10" s="29">
        <v>12608071</v>
      </c>
      <c r="FE10" s="29">
        <v>-7850068</v>
      </c>
      <c r="FF10" s="29">
        <v>575273407</v>
      </c>
      <c r="FG10" s="29">
        <v>0</v>
      </c>
      <c r="FH10" s="29">
        <v>-33874879</v>
      </c>
      <c r="FI10" s="29">
        <v>-2470037</v>
      </c>
      <c r="FJ10" s="29">
        <v>499764412</v>
      </c>
      <c r="FK10" s="29">
        <v>567423339</v>
      </c>
      <c r="FL10" s="29">
        <v>0</v>
      </c>
      <c r="FM10" s="29">
        <v>470179058</v>
      </c>
      <c r="FN10" s="29">
        <v>528771332</v>
      </c>
      <c r="FO10" s="29">
        <v>1549974</v>
      </c>
      <c r="FP10" s="29">
        <v>39999577</v>
      </c>
      <c r="FQ10" s="29">
        <v>-1035309</v>
      </c>
      <c r="FR10" s="29">
        <v>865411</v>
      </c>
      <c r="FS10" s="29">
        <v>-39723388</v>
      </c>
      <c r="FT10" s="29">
        <v>43708325</v>
      </c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  <c r="IX10" s="31"/>
      <c r="IY10" s="31"/>
      <c r="IZ10" s="31"/>
      <c r="JA10" s="31"/>
      <c r="JB10" s="31"/>
      <c r="JC10" s="31"/>
      <c r="JD10" s="31"/>
      <c r="JE10" s="31"/>
      <c r="JF10" s="31"/>
      <c r="JG10" s="31"/>
      <c r="JH10" s="31"/>
      <c r="JI10" s="31"/>
      <c r="JJ10" s="31"/>
      <c r="JK10" s="31"/>
      <c r="JL10" s="31"/>
      <c r="JM10" s="31"/>
      <c r="JN10" s="31"/>
      <c r="JO10" s="31"/>
      <c r="JP10" s="31"/>
      <c r="JQ10" s="31"/>
      <c r="JR10" s="31"/>
      <c r="JS10" s="31"/>
      <c r="JT10" s="31"/>
      <c r="JU10" s="31"/>
      <c r="JV10" s="31"/>
      <c r="JW10" s="31"/>
      <c r="JX10" s="31"/>
      <c r="JY10" s="31"/>
      <c r="JZ10" s="31"/>
      <c r="KA10" s="31"/>
      <c r="KB10" s="31"/>
      <c r="KC10" s="31"/>
      <c r="KD10" s="31"/>
      <c r="KE10" s="31"/>
      <c r="KF10" s="31"/>
      <c r="KG10" s="31"/>
      <c r="KH10" s="31"/>
      <c r="KI10" s="31"/>
      <c r="KJ10" s="31"/>
      <c r="KK10" s="31"/>
      <c r="KL10" s="31"/>
      <c r="KM10" s="31"/>
      <c r="KN10" s="31"/>
      <c r="KO10" s="31"/>
      <c r="KP10" s="31"/>
      <c r="KQ10" s="31"/>
      <c r="KR10" s="31"/>
      <c r="KS10" s="31"/>
      <c r="KT10" s="31"/>
      <c r="KU10" s="31"/>
      <c r="KV10" s="31"/>
      <c r="KW10" s="31"/>
      <c r="KX10" s="31"/>
      <c r="KY10" s="31"/>
      <c r="KZ10" s="31"/>
      <c r="LA10" s="31"/>
      <c r="LB10" s="31"/>
      <c r="LC10" s="31"/>
      <c r="LD10" s="31"/>
      <c r="LE10" s="31"/>
      <c r="LF10" s="31"/>
      <c r="LG10" s="31"/>
      <c r="LH10" s="31"/>
      <c r="LI10" s="31"/>
      <c r="LJ10" s="31"/>
      <c r="LK10" s="31"/>
      <c r="LL10" s="31"/>
      <c r="LM10" s="31"/>
      <c r="LN10" s="31"/>
      <c r="LO10" s="31"/>
      <c r="LP10" s="31"/>
      <c r="LQ10" s="31"/>
      <c r="LR10" s="31"/>
      <c r="LS10" s="31"/>
      <c r="LT10" s="31"/>
      <c r="LU10" s="31"/>
      <c r="LV10" s="31"/>
      <c r="LW10" s="31"/>
      <c r="LX10" s="31"/>
      <c r="LY10" s="31"/>
    </row>
    <row r="11" spans="1:337">
      <c r="A11" s="29">
        <v>45291</v>
      </c>
      <c r="B11" s="2">
        <v>62990</v>
      </c>
      <c r="C11" s="1" t="s">
        <v>1474</v>
      </c>
      <c r="D11" s="29">
        <v>-3084</v>
      </c>
      <c r="E11" s="29">
        <v>0</v>
      </c>
      <c r="F11" s="29">
        <v>-10404</v>
      </c>
      <c r="G11" s="29">
        <v>49196</v>
      </c>
      <c r="H11" s="29">
        <v>-10404</v>
      </c>
      <c r="I11" s="29">
        <v>66977</v>
      </c>
      <c r="J11" s="29">
        <v>0</v>
      </c>
      <c r="K11" s="29">
        <v>287</v>
      </c>
      <c r="L11" s="29">
        <v>-2343</v>
      </c>
      <c r="M11" s="29">
        <v>12885</v>
      </c>
      <c r="N11" s="29">
        <v>154620</v>
      </c>
      <c r="O11" s="29">
        <v>0</v>
      </c>
      <c r="P11" s="29">
        <v>0</v>
      </c>
      <c r="Q11" s="29">
        <v>0</v>
      </c>
      <c r="R11" s="29">
        <v>147883</v>
      </c>
      <c r="S11" s="29">
        <v>-2304</v>
      </c>
      <c r="T11" s="29">
        <v>10581</v>
      </c>
      <c r="U11" s="29">
        <v>-1</v>
      </c>
      <c r="V11" s="29">
        <v>-66633</v>
      </c>
      <c r="W11" s="29">
        <v>914</v>
      </c>
      <c r="X11" s="29">
        <v>-4887</v>
      </c>
      <c r="Y11" s="29">
        <v>0</v>
      </c>
      <c r="Z11" s="29">
        <v>49196</v>
      </c>
      <c r="AA11" s="29">
        <v>46478</v>
      </c>
      <c r="AB11" s="29">
        <v>61420</v>
      </c>
      <c r="AC11" s="29">
        <v>11226</v>
      </c>
      <c r="AD11" s="29">
        <v>0</v>
      </c>
      <c r="AE11" s="29">
        <v>-3214</v>
      </c>
      <c r="AF11" s="29">
        <v>0</v>
      </c>
      <c r="AG11" s="29">
        <v>-1405</v>
      </c>
      <c r="AH11" s="29">
        <v>-39</v>
      </c>
      <c r="AI11" s="29">
        <v>0</v>
      </c>
      <c r="AJ11" s="29">
        <v>1541</v>
      </c>
      <c r="AK11" s="29">
        <v>0</v>
      </c>
      <c r="AL11" s="29">
        <v>-39</v>
      </c>
      <c r="AM11" s="29">
        <v>506</v>
      </c>
      <c r="AN11" s="29">
        <v>-14942</v>
      </c>
      <c r="AO11" s="29">
        <v>0</v>
      </c>
      <c r="AP11" s="29">
        <v>-4366</v>
      </c>
      <c r="AQ11" s="29">
        <v>-1841</v>
      </c>
      <c r="AR11" s="29">
        <v>0</v>
      </c>
      <c r="AS11" s="29">
        <v>0</v>
      </c>
      <c r="AT11" s="29">
        <v>0</v>
      </c>
      <c r="AU11" s="29">
        <v>0</v>
      </c>
      <c r="AV11" s="29">
        <v>0</v>
      </c>
      <c r="AW11" s="29">
        <v>-6</v>
      </c>
      <c r="AX11" s="29">
        <v>1535</v>
      </c>
      <c r="AY11" s="29">
        <v>-1328</v>
      </c>
      <c r="AZ11" s="29">
        <v>-3214</v>
      </c>
      <c r="BA11" s="29">
        <v>1497</v>
      </c>
      <c r="BB11" s="29">
        <v>-3544</v>
      </c>
      <c r="BC11" s="29">
        <v>-136016</v>
      </c>
      <c r="BD11" s="29">
        <v>0</v>
      </c>
      <c r="BE11" s="29">
        <v>0</v>
      </c>
      <c r="BF11" s="29">
        <v>-136017</v>
      </c>
      <c r="BG11" s="29">
        <v>63000</v>
      </c>
      <c r="BH11" s="29">
        <v>0</v>
      </c>
      <c r="BI11" s="29">
        <v>4877</v>
      </c>
      <c r="BJ11" s="29">
        <v>1986138</v>
      </c>
      <c r="BK11" s="29">
        <v>0</v>
      </c>
      <c r="BL11" s="29">
        <v>11257</v>
      </c>
      <c r="BM11" s="29">
        <v>9390</v>
      </c>
      <c r="BN11" s="29">
        <v>0</v>
      </c>
      <c r="BO11" s="29">
        <v>0</v>
      </c>
      <c r="BP11" s="29">
        <v>1594</v>
      </c>
      <c r="BQ11" s="29">
        <v>0</v>
      </c>
      <c r="BR11" s="29">
        <v>0</v>
      </c>
      <c r="BS11" s="29">
        <v>0</v>
      </c>
      <c r="BT11" s="29">
        <v>0</v>
      </c>
      <c r="BU11" s="29">
        <v>0</v>
      </c>
      <c r="BV11" s="29">
        <v>10103</v>
      </c>
      <c r="BW11" s="29">
        <v>859623</v>
      </c>
      <c r="BX11" s="29">
        <v>1731794</v>
      </c>
      <c r="BY11" s="29">
        <v>2173</v>
      </c>
      <c r="BZ11" s="29">
        <v>0</v>
      </c>
      <c r="CA11" s="29">
        <v>0</v>
      </c>
      <c r="CB11" s="29"/>
      <c r="CC11" s="29"/>
      <c r="CD11" s="29">
        <v>0</v>
      </c>
      <c r="CE11" s="29"/>
      <c r="CF11" s="29">
        <v>0</v>
      </c>
      <c r="CG11" s="29">
        <v>111</v>
      </c>
      <c r="CH11" s="29">
        <v>0</v>
      </c>
      <c r="CI11" s="29">
        <v>111</v>
      </c>
      <c r="CJ11" s="29">
        <v>0</v>
      </c>
      <c r="CK11" s="29"/>
      <c r="CL11" s="29"/>
      <c r="CM11" s="29">
        <v>25960</v>
      </c>
      <c r="CN11" s="29"/>
      <c r="CO11" s="29">
        <v>698065</v>
      </c>
      <c r="CP11" s="29">
        <v>0</v>
      </c>
      <c r="CQ11" s="29">
        <v>1088588</v>
      </c>
      <c r="CR11" s="29">
        <v>0</v>
      </c>
      <c r="CS11" s="29">
        <v>888585</v>
      </c>
      <c r="CT11" s="29">
        <v>183686</v>
      </c>
      <c r="CU11" s="29">
        <v>0</v>
      </c>
      <c r="CV11" s="29">
        <v>185805</v>
      </c>
      <c r="CW11" s="29">
        <v>1731794</v>
      </c>
      <c r="CX11" s="29">
        <v>0</v>
      </c>
      <c r="CY11" s="29">
        <v>15198</v>
      </c>
      <c r="CZ11" s="29">
        <v>62385</v>
      </c>
      <c r="DA11" s="29">
        <v>1</v>
      </c>
      <c r="DB11" s="29">
        <v>0</v>
      </c>
      <c r="DC11" s="29">
        <v>0</v>
      </c>
      <c r="DD11" s="29">
        <v>0</v>
      </c>
      <c r="DE11" s="29">
        <v>0</v>
      </c>
      <c r="DF11" s="29">
        <v>123949</v>
      </c>
      <c r="DG11" s="29"/>
      <c r="DH11" s="29">
        <v>5776</v>
      </c>
      <c r="DI11" s="29">
        <v>1072743</v>
      </c>
      <c r="DJ11" s="29">
        <v>0</v>
      </c>
      <c r="DK11" s="29">
        <v>0</v>
      </c>
      <c r="DL11" s="29"/>
      <c r="DM11" s="29">
        <v>184158</v>
      </c>
      <c r="DN11" s="29">
        <v>1716365</v>
      </c>
      <c r="DO11" s="29">
        <v>225000</v>
      </c>
      <c r="DP11" s="29"/>
      <c r="DQ11" s="29">
        <v>0</v>
      </c>
      <c r="DR11" s="29">
        <v>9390</v>
      </c>
      <c r="DS11" s="29">
        <v>571623</v>
      </c>
      <c r="DT11" s="29">
        <v>2577</v>
      </c>
      <c r="DU11" s="29">
        <v>9271</v>
      </c>
      <c r="DV11" s="29">
        <v>1986138</v>
      </c>
      <c r="DW11" s="29">
        <v>19</v>
      </c>
      <c r="DX11" s="29"/>
      <c r="DY11" s="29">
        <v>0</v>
      </c>
      <c r="DZ11" s="29">
        <v>0</v>
      </c>
      <c r="EA11" s="29">
        <v>4186</v>
      </c>
      <c r="EB11" s="29">
        <v>472</v>
      </c>
      <c r="EC11" s="29">
        <v>3550</v>
      </c>
      <c r="ED11" s="29">
        <v>0</v>
      </c>
      <c r="EE11" s="29"/>
      <c r="EF11" s="29">
        <v>580</v>
      </c>
      <c r="EG11" s="29"/>
      <c r="EH11" s="29">
        <v>580</v>
      </c>
      <c r="EI11" s="29"/>
      <c r="EJ11" s="29">
        <v>473</v>
      </c>
      <c r="EK11" s="29">
        <v>48011</v>
      </c>
      <c r="EL11" s="29"/>
      <c r="EM11" s="29">
        <v>0</v>
      </c>
      <c r="EN11" s="29"/>
      <c r="EO11" s="29">
        <v>3887</v>
      </c>
      <c r="EP11" s="29"/>
      <c r="EQ11" s="29">
        <v>0</v>
      </c>
      <c r="ER11" s="29">
        <v>0</v>
      </c>
      <c r="ES11" s="29">
        <v>21083</v>
      </c>
      <c r="ET11" s="29">
        <v>0</v>
      </c>
      <c r="EU11" s="29"/>
      <c r="EV11" s="29">
        <v>230</v>
      </c>
      <c r="EW11" s="29">
        <v>8798</v>
      </c>
      <c r="EX11" s="29">
        <v>47320</v>
      </c>
      <c r="EY11" s="29">
        <v>0</v>
      </c>
      <c r="EZ11" s="29">
        <v>0</v>
      </c>
      <c r="FA11" s="29">
        <v>49197</v>
      </c>
      <c r="FB11" s="29">
        <v>123949</v>
      </c>
      <c r="FC11" s="29">
        <v>1085783</v>
      </c>
      <c r="FD11" s="29">
        <v>2460</v>
      </c>
      <c r="FE11" s="29">
        <v>-2173</v>
      </c>
      <c r="FF11" s="29">
        <v>1074917</v>
      </c>
      <c r="FG11" s="29">
        <v>0</v>
      </c>
      <c r="FH11" s="29">
        <v>-136016</v>
      </c>
      <c r="FI11" s="29">
        <v>-88538</v>
      </c>
      <c r="FJ11" s="29">
        <v>1083323</v>
      </c>
      <c r="FK11" s="29">
        <v>1072744</v>
      </c>
      <c r="FL11" s="29">
        <v>60</v>
      </c>
      <c r="FM11" s="29">
        <v>993920</v>
      </c>
      <c r="FN11" s="29">
        <v>945394</v>
      </c>
      <c r="FO11" s="29">
        <v>1869</v>
      </c>
      <c r="FP11" s="29">
        <v>45157</v>
      </c>
      <c r="FQ11" s="29">
        <v>-7553</v>
      </c>
      <c r="FR11" s="29">
        <v>-1180</v>
      </c>
      <c r="FS11" s="29">
        <v>-3385</v>
      </c>
      <c r="FT11" s="29">
        <v>5574</v>
      </c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  <c r="IX11" s="31"/>
      <c r="IY11" s="31"/>
      <c r="IZ11" s="31"/>
      <c r="JA11" s="31"/>
      <c r="JB11" s="31"/>
      <c r="JC11" s="31"/>
      <c r="JD11" s="31"/>
      <c r="JE11" s="31"/>
      <c r="JF11" s="31"/>
      <c r="JG11" s="31"/>
      <c r="JH11" s="31"/>
      <c r="JI11" s="31"/>
      <c r="JJ11" s="31"/>
      <c r="JK11" s="31"/>
      <c r="JL11" s="31"/>
      <c r="JM11" s="31"/>
      <c r="JN11" s="31"/>
      <c r="JO11" s="31"/>
      <c r="JP11" s="31"/>
      <c r="JQ11" s="31"/>
      <c r="JR11" s="31"/>
      <c r="JS11" s="31"/>
      <c r="JT11" s="31"/>
      <c r="JU11" s="31"/>
      <c r="JV11" s="31"/>
      <c r="JW11" s="31"/>
      <c r="JX11" s="31"/>
      <c r="JY11" s="31"/>
      <c r="JZ11" s="31"/>
      <c r="KA11" s="31"/>
      <c r="KB11" s="31"/>
      <c r="KC11" s="31"/>
      <c r="KD11" s="31"/>
      <c r="KE11" s="31"/>
      <c r="KF11" s="31"/>
      <c r="KG11" s="31"/>
      <c r="KH11" s="31"/>
      <c r="KI11" s="31"/>
      <c r="KJ11" s="31"/>
      <c r="KK11" s="31"/>
      <c r="KL11" s="31"/>
      <c r="KM11" s="31"/>
      <c r="KN11" s="31"/>
      <c r="KO11" s="31"/>
      <c r="KP11" s="31"/>
      <c r="KQ11" s="31"/>
      <c r="KR11" s="31"/>
      <c r="KS11" s="31"/>
      <c r="KT11" s="31"/>
      <c r="KU11" s="31"/>
      <c r="KV11" s="31"/>
      <c r="KW11" s="31"/>
      <c r="KX11" s="31"/>
      <c r="KY11" s="31"/>
      <c r="KZ11" s="31"/>
      <c r="LA11" s="31"/>
      <c r="LB11" s="31"/>
      <c r="LC11" s="31"/>
      <c r="LD11" s="31"/>
      <c r="LE11" s="31"/>
      <c r="LF11" s="31"/>
      <c r="LG11" s="31"/>
      <c r="LH11" s="31"/>
      <c r="LI11" s="31"/>
      <c r="LJ11" s="31"/>
      <c r="LK11" s="31"/>
      <c r="LL11" s="31"/>
      <c r="LM11" s="31"/>
      <c r="LN11" s="31"/>
      <c r="LO11" s="31"/>
      <c r="LP11" s="31"/>
      <c r="LQ11" s="31"/>
      <c r="LR11" s="31"/>
      <c r="LS11" s="31"/>
      <c r="LT11" s="31"/>
      <c r="LU11" s="31"/>
      <c r="LV11" s="31"/>
      <c r="LW11" s="31"/>
      <c r="LX11" s="31"/>
      <c r="LY11" s="31"/>
    </row>
    <row r="12" spans="1:337">
      <c r="A12" s="29">
        <v>45291</v>
      </c>
      <c r="B12" s="2">
        <v>62972</v>
      </c>
      <c r="C12" s="1" t="s">
        <v>1475</v>
      </c>
      <c r="D12" s="29">
        <v>-294969</v>
      </c>
      <c r="E12" s="29">
        <v>-1269</v>
      </c>
      <c r="F12" s="29">
        <v>-181318</v>
      </c>
      <c r="G12" s="29">
        <v>6802557</v>
      </c>
      <c r="H12" s="29">
        <v>-181318</v>
      </c>
      <c r="I12" s="29">
        <v>22897</v>
      </c>
      <c r="J12" s="29">
        <v>0</v>
      </c>
      <c r="K12" s="29">
        <v>0</v>
      </c>
      <c r="L12" s="29">
        <v>195</v>
      </c>
      <c r="M12" s="29">
        <v>0</v>
      </c>
      <c r="N12" s="29">
        <v>17322781</v>
      </c>
      <c r="O12" s="29">
        <v>-66608</v>
      </c>
      <c r="P12" s="29">
        <v>9319</v>
      </c>
      <c r="Q12" s="29">
        <v>10638312</v>
      </c>
      <c r="R12" s="29">
        <v>7634375</v>
      </c>
      <c r="S12" s="29">
        <v>-17305197</v>
      </c>
      <c r="T12" s="29">
        <v>-17305197</v>
      </c>
      <c r="U12" s="29">
        <v>0</v>
      </c>
      <c r="V12" s="29">
        <v>-22897</v>
      </c>
      <c r="W12" s="29">
        <v>-401933</v>
      </c>
      <c r="X12" s="29">
        <v>-918308</v>
      </c>
      <c r="Y12" s="29">
        <v>0</v>
      </c>
      <c r="Z12" s="29">
        <v>6801288</v>
      </c>
      <c r="AA12" s="29">
        <v>22871</v>
      </c>
      <c r="AB12" s="29">
        <v>23092</v>
      </c>
      <c r="AC12" s="29">
        <v>647501</v>
      </c>
      <c r="AD12" s="29">
        <v>0</v>
      </c>
      <c r="AE12" s="29">
        <v>0</v>
      </c>
      <c r="AF12" s="29">
        <v>0</v>
      </c>
      <c r="AG12" s="29">
        <v>-1245149</v>
      </c>
      <c r="AH12" s="29"/>
      <c r="AI12" s="29"/>
      <c r="AJ12" s="29"/>
      <c r="AK12" s="29"/>
      <c r="AL12" s="29"/>
      <c r="AM12" s="29"/>
      <c r="AN12" s="29">
        <v>-221</v>
      </c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>
        <v>-5294221</v>
      </c>
      <c r="BD12" s="29">
        <v>0</v>
      </c>
      <c r="BE12" s="29">
        <v>0</v>
      </c>
      <c r="BF12" s="29">
        <v>-5294221</v>
      </c>
      <c r="BG12" s="29">
        <v>126000</v>
      </c>
      <c r="BH12" s="29"/>
      <c r="BI12" s="29">
        <v>0</v>
      </c>
      <c r="BJ12" s="29">
        <v>185336098</v>
      </c>
      <c r="BK12" s="29"/>
      <c r="BL12" s="29">
        <v>837953</v>
      </c>
      <c r="BM12" s="29">
        <v>5047002</v>
      </c>
      <c r="BN12" s="29">
        <v>0</v>
      </c>
      <c r="BO12" s="29">
        <v>0</v>
      </c>
      <c r="BP12" s="29">
        <v>4048</v>
      </c>
      <c r="BQ12" s="29"/>
      <c r="BR12" s="29">
        <v>0</v>
      </c>
      <c r="BS12" s="29"/>
      <c r="BT12" s="29">
        <v>147502</v>
      </c>
      <c r="BU12" s="29">
        <v>4385</v>
      </c>
      <c r="BV12" s="29"/>
      <c r="BW12" s="29">
        <v>312611</v>
      </c>
      <c r="BX12" s="29">
        <v>101860974</v>
      </c>
      <c r="BY12" s="29">
        <v>0</v>
      </c>
      <c r="BZ12" s="29"/>
      <c r="CA12" s="29"/>
      <c r="CB12" s="29">
        <v>0</v>
      </c>
      <c r="CC12" s="29"/>
      <c r="CD12" s="29"/>
      <c r="CE12" s="29"/>
      <c r="CF12" s="29"/>
      <c r="CG12" s="29"/>
      <c r="CH12" s="29"/>
      <c r="CI12" s="29">
        <v>0</v>
      </c>
      <c r="CJ12" s="29"/>
      <c r="CK12" s="29"/>
      <c r="CL12" s="29">
        <v>0</v>
      </c>
      <c r="CM12" s="29">
        <v>18551356</v>
      </c>
      <c r="CN12" s="29">
        <v>257</v>
      </c>
      <c r="CO12" s="29">
        <v>27958882</v>
      </c>
      <c r="CP12" s="29"/>
      <c r="CQ12" s="29">
        <v>161425129</v>
      </c>
      <c r="CR12" s="29">
        <v>0</v>
      </c>
      <c r="CS12" s="29">
        <v>161425129</v>
      </c>
      <c r="CT12" s="29"/>
      <c r="CU12" s="29">
        <v>0</v>
      </c>
      <c r="CV12" s="29"/>
      <c r="CW12" s="29">
        <v>183373792</v>
      </c>
      <c r="CX12" s="29">
        <v>0</v>
      </c>
      <c r="CY12" s="29">
        <v>0</v>
      </c>
      <c r="CZ12" s="29">
        <v>110568793</v>
      </c>
      <c r="DA12" s="29">
        <v>0</v>
      </c>
      <c r="DB12" s="29">
        <v>81512818</v>
      </c>
      <c r="DC12" s="29">
        <v>43733184</v>
      </c>
      <c r="DD12" s="29">
        <v>2454783</v>
      </c>
      <c r="DE12" s="29">
        <v>76641914</v>
      </c>
      <c r="DF12" s="29">
        <v>22806888</v>
      </c>
      <c r="DG12" s="29"/>
      <c r="DH12" s="29">
        <v>833905</v>
      </c>
      <c r="DI12" s="29">
        <v>161425129</v>
      </c>
      <c r="DJ12" s="29">
        <v>151887</v>
      </c>
      <c r="DK12" s="29"/>
      <c r="DL12" s="29"/>
      <c r="DM12" s="29"/>
      <c r="DN12" s="29">
        <v>40664237</v>
      </c>
      <c r="DO12" s="29">
        <v>0</v>
      </c>
      <c r="DP12" s="29"/>
      <c r="DQ12" s="29">
        <v>0</v>
      </c>
      <c r="DR12" s="29">
        <v>5047002</v>
      </c>
      <c r="DS12" s="29">
        <v>186611</v>
      </c>
      <c r="DT12" s="29">
        <v>0</v>
      </c>
      <c r="DU12" s="29">
        <v>669337</v>
      </c>
      <c r="DV12" s="29">
        <v>185336098</v>
      </c>
      <c r="DW12" s="29"/>
      <c r="DX12" s="29"/>
      <c r="DY12" s="29">
        <v>1196</v>
      </c>
      <c r="DZ12" s="29">
        <v>0</v>
      </c>
      <c r="EA12" s="29">
        <v>90565</v>
      </c>
      <c r="EB12" s="29"/>
      <c r="EC12" s="29"/>
      <c r="ED12" s="29">
        <v>0</v>
      </c>
      <c r="EE12" s="29">
        <v>0</v>
      </c>
      <c r="EF12" s="29">
        <v>0</v>
      </c>
      <c r="EG12" s="29"/>
      <c r="EH12" s="29"/>
      <c r="EI12" s="29"/>
      <c r="EJ12" s="29">
        <v>258703</v>
      </c>
      <c r="EK12" s="29">
        <v>303129</v>
      </c>
      <c r="EL12" s="29">
        <v>0</v>
      </c>
      <c r="EM12" s="29">
        <v>0</v>
      </c>
      <c r="EN12" s="29"/>
      <c r="EO12" s="29">
        <v>0</v>
      </c>
      <c r="EP12" s="29">
        <v>0</v>
      </c>
      <c r="EQ12" s="29">
        <v>2416121</v>
      </c>
      <c r="ER12" s="29">
        <v>0</v>
      </c>
      <c r="ES12" s="29">
        <v>18551099</v>
      </c>
      <c r="ET12" s="29">
        <v>0</v>
      </c>
      <c r="EU12" s="29">
        <v>0</v>
      </c>
      <c r="EV12" s="29">
        <v>16950354</v>
      </c>
      <c r="EW12" s="29">
        <v>410634</v>
      </c>
      <c r="EX12" s="29">
        <v>303129</v>
      </c>
      <c r="EY12" s="29">
        <v>512003</v>
      </c>
      <c r="EZ12" s="29"/>
      <c r="FA12" s="29">
        <v>6802557</v>
      </c>
      <c r="FB12" s="29">
        <v>2302442</v>
      </c>
      <c r="FC12" s="29">
        <v>144119932</v>
      </c>
      <c r="FD12" s="29"/>
      <c r="FE12" s="29"/>
      <c r="FF12" s="29">
        <v>161425129</v>
      </c>
      <c r="FG12" s="29"/>
      <c r="FH12" s="29">
        <v>-5096912</v>
      </c>
      <c r="FI12" s="29">
        <v>-12170517</v>
      </c>
      <c r="FJ12" s="29">
        <v>144119932</v>
      </c>
      <c r="FK12" s="29">
        <v>161425129</v>
      </c>
      <c r="FL12" s="29"/>
      <c r="FM12" s="29">
        <v>129915995</v>
      </c>
      <c r="FN12" s="29">
        <v>136315799</v>
      </c>
      <c r="FO12" s="29">
        <v>20746</v>
      </c>
      <c r="FP12" s="29">
        <v>5090292</v>
      </c>
      <c r="FQ12" s="29">
        <v>-215619</v>
      </c>
      <c r="FR12" s="29">
        <v>-201261</v>
      </c>
      <c r="FS12" s="29">
        <v>-2033420</v>
      </c>
      <c r="FT12" s="29">
        <v>22806888</v>
      </c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  <c r="IX12" s="31"/>
      <c r="IY12" s="31"/>
      <c r="IZ12" s="31"/>
      <c r="JA12" s="31"/>
      <c r="JB12" s="31"/>
      <c r="JC12" s="31"/>
      <c r="JD12" s="31"/>
      <c r="JE12" s="31"/>
      <c r="JF12" s="31"/>
      <c r="JG12" s="31"/>
      <c r="JH12" s="31"/>
      <c r="JI12" s="31"/>
      <c r="JJ12" s="31"/>
      <c r="JK12" s="31"/>
      <c r="JL12" s="31"/>
      <c r="JM12" s="31"/>
      <c r="JN12" s="31"/>
      <c r="JO12" s="31"/>
      <c r="JP12" s="31"/>
      <c r="JQ12" s="31"/>
      <c r="JR12" s="31"/>
      <c r="JS12" s="31"/>
      <c r="JT12" s="31"/>
      <c r="JU12" s="31"/>
      <c r="JV12" s="31"/>
      <c r="JW12" s="31"/>
      <c r="JX12" s="31"/>
      <c r="JY12" s="31"/>
      <c r="JZ12" s="31"/>
      <c r="KA12" s="31"/>
      <c r="KB12" s="31"/>
      <c r="KC12" s="31"/>
      <c r="KD12" s="31"/>
      <c r="KE12" s="31"/>
      <c r="KF12" s="31"/>
      <c r="KG12" s="31"/>
      <c r="KH12" s="31"/>
      <c r="KI12" s="31"/>
      <c r="KJ12" s="31"/>
      <c r="KK12" s="31"/>
      <c r="KL12" s="31"/>
      <c r="KM12" s="31"/>
      <c r="KN12" s="31"/>
      <c r="KO12" s="31"/>
      <c r="KP12" s="31"/>
      <c r="KQ12" s="31"/>
      <c r="KR12" s="31"/>
      <c r="KS12" s="31"/>
      <c r="KT12" s="31"/>
      <c r="KU12" s="31"/>
      <c r="KV12" s="31"/>
      <c r="KW12" s="31"/>
      <c r="KX12" s="31"/>
      <c r="KY12" s="31"/>
      <c r="KZ12" s="31"/>
      <c r="LA12" s="31"/>
      <c r="LB12" s="31"/>
      <c r="LC12" s="31"/>
      <c r="LD12" s="31"/>
      <c r="LE12" s="31"/>
      <c r="LF12" s="31"/>
      <c r="LG12" s="31"/>
      <c r="LH12" s="31"/>
      <c r="LI12" s="31"/>
      <c r="LJ12" s="31"/>
      <c r="LK12" s="31"/>
      <c r="LL12" s="31"/>
      <c r="LM12" s="31"/>
      <c r="LN12" s="31"/>
      <c r="LO12" s="31"/>
      <c r="LP12" s="31"/>
      <c r="LQ12" s="31"/>
      <c r="LR12" s="31"/>
      <c r="LS12" s="31"/>
      <c r="LT12" s="31"/>
      <c r="LU12" s="31"/>
      <c r="LV12" s="31"/>
      <c r="LW12" s="31"/>
      <c r="LX12" s="31"/>
      <c r="LY12" s="31"/>
    </row>
    <row r="13" spans="1:337">
      <c r="A13" s="29">
        <v>45291</v>
      </c>
      <c r="B13" s="2">
        <v>62997</v>
      </c>
      <c r="C13" s="1" t="s">
        <v>1476</v>
      </c>
      <c r="D13" s="29">
        <v>-630296</v>
      </c>
      <c r="E13" s="29"/>
      <c r="F13" s="29">
        <v>-265373</v>
      </c>
      <c r="G13" s="29">
        <v>15446632</v>
      </c>
      <c r="H13" s="29">
        <v>-265373</v>
      </c>
      <c r="I13" s="29">
        <v>365056</v>
      </c>
      <c r="J13" s="29"/>
      <c r="K13" s="29"/>
      <c r="L13" s="29">
        <v>27814</v>
      </c>
      <c r="M13" s="29"/>
      <c r="N13" s="29">
        <v>23019969</v>
      </c>
      <c r="O13" s="29">
        <v>-673697</v>
      </c>
      <c r="P13" s="29"/>
      <c r="Q13" s="29">
        <v>56869</v>
      </c>
      <c r="R13" s="29">
        <v>13628670</v>
      </c>
      <c r="S13" s="29">
        <v>-24804619</v>
      </c>
      <c r="T13" s="29">
        <v>-24804619</v>
      </c>
      <c r="U13" s="29"/>
      <c r="V13" s="29">
        <v>-406218</v>
      </c>
      <c r="W13" s="29"/>
      <c r="X13" s="29">
        <v>-940686</v>
      </c>
      <c r="Y13" s="29"/>
      <c r="Z13" s="29">
        <v>15446632</v>
      </c>
      <c r="AA13" s="29">
        <v>353417</v>
      </c>
      <c r="AB13" s="29">
        <v>314653</v>
      </c>
      <c r="AC13" s="29">
        <v>10937300</v>
      </c>
      <c r="AD13" s="29"/>
      <c r="AE13" s="29">
        <v>-21766</v>
      </c>
      <c r="AF13" s="29"/>
      <c r="AG13" s="29">
        <v>-298877</v>
      </c>
      <c r="AH13" s="29">
        <v>-7740</v>
      </c>
      <c r="AI13" s="29"/>
      <c r="AJ13" s="29">
        <v>313446</v>
      </c>
      <c r="AK13" s="29"/>
      <c r="AL13" s="29">
        <v>-7740</v>
      </c>
      <c r="AM13" s="29">
        <v>2851</v>
      </c>
      <c r="AN13" s="29">
        <v>38764</v>
      </c>
      <c r="AO13" s="29"/>
      <c r="AP13" s="29">
        <v>-329870</v>
      </c>
      <c r="AQ13" s="29"/>
      <c r="AR13" s="29"/>
      <c r="AS13" s="29"/>
      <c r="AT13" s="29"/>
      <c r="AU13" s="29"/>
      <c r="AV13" s="29"/>
      <c r="AW13" s="29"/>
      <c r="AX13" s="29">
        <v>313446</v>
      </c>
      <c r="AY13" s="29">
        <v>-604</v>
      </c>
      <c r="AZ13" s="29">
        <v>-21766</v>
      </c>
      <c r="BA13" s="29">
        <v>2398</v>
      </c>
      <c r="BB13" s="29">
        <v>-332118</v>
      </c>
      <c r="BC13" s="29">
        <v>-12021892</v>
      </c>
      <c r="BD13" s="29">
        <v>20530</v>
      </c>
      <c r="BE13" s="29">
        <v>-76979</v>
      </c>
      <c r="BF13" s="29">
        <v>-12021892</v>
      </c>
      <c r="BG13" s="29">
        <v>7649</v>
      </c>
      <c r="BH13" s="29"/>
      <c r="BI13" s="29">
        <v>876542</v>
      </c>
      <c r="BJ13" s="29">
        <v>329807042</v>
      </c>
      <c r="BK13" s="29"/>
      <c r="BL13" s="29">
        <v>5553016</v>
      </c>
      <c r="BM13" s="29"/>
      <c r="BN13" s="29"/>
      <c r="BO13" s="29"/>
      <c r="BP13" s="29"/>
      <c r="BQ13" s="29"/>
      <c r="BR13" s="29"/>
      <c r="BS13" s="29"/>
      <c r="BT13" s="29"/>
      <c r="BU13" s="29">
        <v>3165</v>
      </c>
      <c r="BV13" s="29">
        <v>28147</v>
      </c>
      <c r="BW13" s="29">
        <v>5210365</v>
      </c>
      <c r="BX13" s="29">
        <v>10395704</v>
      </c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>
        <v>5744889</v>
      </c>
      <c r="CM13" s="29">
        <v>15824033</v>
      </c>
      <c r="CN13" s="29">
        <v>5481461</v>
      </c>
      <c r="CO13" s="29">
        <v>2784525</v>
      </c>
      <c r="CP13" s="29"/>
      <c r="CQ13" s="29">
        <v>308772645</v>
      </c>
      <c r="CR13" s="29"/>
      <c r="CS13" s="29">
        <v>6025972</v>
      </c>
      <c r="CT13" s="29">
        <v>302711862</v>
      </c>
      <c r="CU13" s="29">
        <v>243187</v>
      </c>
      <c r="CV13" s="29">
        <v>309853228</v>
      </c>
      <c r="CW13" s="29">
        <v>11859295</v>
      </c>
      <c r="CX13" s="29"/>
      <c r="CY13" s="29"/>
      <c r="CZ13" s="29"/>
      <c r="DA13" s="29"/>
      <c r="DB13" s="29">
        <v>1463591</v>
      </c>
      <c r="DC13" s="29">
        <v>2774977</v>
      </c>
      <c r="DD13" s="29">
        <v>223198</v>
      </c>
      <c r="DE13" s="29">
        <v>1240393</v>
      </c>
      <c r="DF13" s="29">
        <v>3241448</v>
      </c>
      <c r="DG13" s="29"/>
      <c r="DH13" s="29">
        <v>5237272</v>
      </c>
      <c r="DI13" s="29">
        <v>308737835</v>
      </c>
      <c r="DJ13" s="29">
        <v>3165</v>
      </c>
      <c r="DK13" s="29"/>
      <c r="DL13" s="29"/>
      <c r="DM13" s="29">
        <v>302711862</v>
      </c>
      <c r="DN13" s="29">
        <v>6428752</v>
      </c>
      <c r="DO13" s="29"/>
      <c r="DP13" s="29"/>
      <c r="DQ13" s="29"/>
      <c r="DR13" s="29"/>
      <c r="DS13" s="29">
        <v>5202716</v>
      </c>
      <c r="DT13" s="29"/>
      <c r="DU13" s="29">
        <v>1640241</v>
      </c>
      <c r="DV13" s="29">
        <v>329807042</v>
      </c>
      <c r="DW13" s="29"/>
      <c r="DX13" s="29"/>
      <c r="DY13" s="29"/>
      <c r="DZ13" s="29"/>
      <c r="EA13" s="29"/>
      <c r="EB13" s="29"/>
      <c r="EC13" s="29">
        <v>6663</v>
      </c>
      <c r="ED13" s="29"/>
      <c r="EE13" s="29"/>
      <c r="EF13" s="29">
        <v>-783</v>
      </c>
      <c r="EG13" s="29"/>
      <c r="EH13" s="29">
        <v>-783</v>
      </c>
      <c r="EI13" s="29"/>
      <c r="EJ13" s="29">
        <v>1355616</v>
      </c>
      <c r="EK13" s="29">
        <v>654909</v>
      </c>
      <c r="EL13" s="29">
        <v>140305</v>
      </c>
      <c r="EM13" s="29"/>
      <c r="EN13" s="29"/>
      <c r="EO13" s="29">
        <v>315744</v>
      </c>
      <c r="EP13" s="29"/>
      <c r="EQ13" s="29"/>
      <c r="ER13" s="29"/>
      <c r="ES13" s="29">
        <v>3721141</v>
      </c>
      <c r="ET13" s="29"/>
      <c r="EU13" s="29"/>
      <c r="EV13" s="29">
        <v>313316</v>
      </c>
      <c r="EW13" s="29">
        <v>284625</v>
      </c>
      <c r="EX13" s="29">
        <v>515388</v>
      </c>
      <c r="EY13" s="29">
        <v>878659</v>
      </c>
      <c r="EZ13" s="29"/>
      <c r="FA13" s="29">
        <v>13661342</v>
      </c>
      <c r="FB13" s="29">
        <v>129357</v>
      </c>
      <c r="FC13" s="29">
        <v>280699456</v>
      </c>
      <c r="FD13" s="29"/>
      <c r="FE13" s="29"/>
      <c r="FF13" s="29">
        <v>305496387</v>
      </c>
      <c r="FG13" s="29"/>
      <c r="FH13" s="29">
        <v>-11121983</v>
      </c>
      <c r="FI13" s="29">
        <v>-108755</v>
      </c>
      <c r="FJ13" s="29">
        <v>280699456</v>
      </c>
      <c r="FK13" s="29">
        <v>305496387</v>
      </c>
      <c r="FL13" s="29"/>
      <c r="FM13" s="29">
        <v>279948571</v>
      </c>
      <c r="FN13" s="29">
        <v>304699158</v>
      </c>
      <c r="FO13" s="29">
        <v>-82735</v>
      </c>
      <c r="FP13" s="29">
        <v>21355300</v>
      </c>
      <c r="FQ13" s="29">
        <v>1152759</v>
      </c>
      <c r="FR13" s="29">
        <v>-214097</v>
      </c>
      <c r="FS13" s="29">
        <v>-642130</v>
      </c>
      <c r="FT13" s="29">
        <v>667872</v>
      </c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  <c r="IX13" s="31"/>
      <c r="IY13" s="31"/>
      <c r="IZ13" s="31"/>
      <c r="JA13" s="31"/>
      <c r="JB13" s="31"/>
      <c r="JC13" s="31"/>
      <c r="JD13" s="31"/>
      <c r="JE13" s="31"/>
      <c r="JF13" s="31"/>
      <c r="JG13" s="31"/>
      <c r="JH13" s="31"/>
      <c r="JI13" s="31"/>
      <c r="JJ13" s="31"/>
      <c r="JK13" s="31"/>
      <c r="JL13" s="31"/>
      <c r="JM13" s="31"/>
      <c r="JN13" s="31"/>
      <c r="JO13" s="31"/>
      <c r="JP13" s="31"/>
      <c r="JQ13" s="31"/>
      <c r="JR13" s="31"/>
      <c r="JS13" s="31"/>
      <c r="JT13" s="31"/>
      <c r="JU13" s="31"/>
      <c r="JV13" s="31"/>
      <c r="JW13" s="31"/>
      <c r="JX13" s="31"/>
      <c r="JY13" s="31"/>
      <c r="JZ13" s="31"/>
      <c r="KA13" s="31"/>
      <c r="KB13" s="31"/>
      <c r="KC13" s="31"/>
      <c r="KD13" s="31"/>
      <c r="KE13" s="31"/>
      <c r="KF13" s="31"/>
      <c r="KG13" s="31"/>
      <c r="KH13" s="31"/>
      <c r="KI13" s="31"/>
      <c r="KJ13" s="31"/>
      <c r="KK13" s="31"/>
      <c r="KL13" s="31"/>
      <c r="KM13" s="31"/>
      <c r="KN13" s="31"/>
      <c r="KO13" s="31"/>
      <c r="KP13" s="31"/>
      <c r="KQ13" s="31"/>
      <c r="KR13" s="31"/>
      <c r="KS13" s="31"/>
      <c r="KT13" s="31"/>
      <c r="KU13" s="31"/>
      <c r="KV13" s="31"/>
      <c r="KW13" s="31"/>
      <c r="KX13" s="31"/>
      <c r="KY13" s="31"/>
      <c r="KZ13" s="31"/>
      <c r="LA13" s="31"/>
      <c r="LB13" s="31"/>
      <c r="LC13" s="31"/>
      <c r="LD13" s="31"/>
      <c r="LE13" s="31"/>
      <c r="LF13" s="31"/>
      <c r="LG13" s="31"/>
      <c r="LH13" s="31"/>
      <c r="LI13" s="31"/>
      <c r="LJ13" s="31"/>
      <c r="LK13" s="31"/>
      <c r="LL13" s="31"/>
      <c r="LM13" s="31"/>
      <c r="LN13" s="31"/>
      <c r="LO13" s="31"/>
      <c r="LP13" s="31"/>
      <c r="LQ13" s="31"/>
      <c r="LR13" s="31"/>
      <c r="LS13" s="31"/>
      <c r="LT13" s="31"/>
      <c r="LU13" s="31"/>
      <c r="LV13" s="31"/>
      <c r="LW13" s="31"/>
      <c r="LX13" s="31"/>
      <c r="LY13" s="31"/>
    </row>
    <row r="14" spans="1:337">
      <c r="A14" s="29">
        <v>45291</v>
      </c>
      <c r="B14" s="2">
        <v>62548</v>
      </c>
      <c r="C14" s="1" t="s">
        <v>1477</v>
      </c>
      <c r="D14" s="29">
        <v>-525870</v>
      </c>
      <c r="E14" s="29">
        <v>-424</v>
      </c>
      <c r="F14" s="29">
        <v>-187976</v>
      </c>
      <c r="G14" s="29">
        <v>11632765</v>
      </c>
      <c r="H14" s="29">
        <v>-187976</v>
      </c>
      <c r="I14" s="29">
        <v>213837</v>
      </c>
      <c r="J14" s="29">
        <v>0</v>
      </c>
      <c r="K14" s="29">
        <v>0</v>
      </c>
      <c r="L14" s="29">
        <v>-203250</v>
      </c>
      <c r="M14" s="29">
        <v>0</v>
      </c>
      <c r="N14" s="29">
        <v>17871591</v>
      </c>
      <c r="O14" s="29">
        <v>3217</v>
      </c>
      <c r="P14" s="29">
        <v>0</v>
      </c>
      <c r="Q14" s="29">
        <v>7391151</v>
      </c>
      <c r="R14" s="29">
        <v>9254077</v>
      </c>
      <c r="S14" s="29">
        <v>-17396283</v>
      </c>
      <c r="T14" s="29">
        <v>-17396283</v>
      </c>
      <c r="U14" s="29">
        <v>0</v>
      </c>
      <c r="V14" s="29">
        <v>-213837</v>
      </c>
      <c r="W14" s="29">
        <v>-24057</v>
      </c>
      <c r="X14" s="29">
        <v>-184284</v>
      </c>
      <c r="Y14" s="29">
        <v>0</v>
      </c>
      <c r="Z14" s="29">
        <v>11632341</v>
      </c>
      <c r="AA14" s="29">
        <v>58532</v>
      </c>
      <c r="AB14" s="29">
        <v>10587</v>
      </c>
      <c r="AC14" s="29">
        <v>2167579</v>
      </c>
      <c r="AD14" s="29">
        <v>0</v>
      </c>
      <c r="AE14" s="29">
        <v>0</v>
      </c>
      <c r="AF14" s="29">
        <v>0</v>
      </c>
      <c r="AG14" s="29">
        <v>-418563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47945</v>
      </c>
      <c r="AO14" s="29">
        <v>0</v>
      </c>
      <c r="AP14" s="29">
        <v>0</v>
      </c>
      <c r="AQ14" s="29">
        <v>0</v>
      </c>
      <c r="AR14" s="29">
        <v>0</v>
      </c>
      <c r="AS14" s="29">
        <v>0</v>
      </c>
      <c r="AT14" s="29">
        <v>0</v>
      </c>
      <c r="AU14" s="29">
        <v>0</v>
      </c>
      <c r="AV14" s="29">
        <v>0</v>
      </c>
      <c r="AW14" s="29">
        <v>0</v>
      </c>
      <c r="AX14" s="29">
        <v>0</v>
      </c>
      <c r="AY14" s="29">
        <v>0</v>
      </c>
      <c r="AZ14" s="29">
        <v>0</v>
      </c>
      <c r="BA14" s="29">
        <v>0</v>
      </c>
      <c r="BB14" s="29">
        <v>0</v>
      </c>
      <c r="BC14" s="29">
        <v>-11700745</v>
      </c>
      <c r="BD14" s="29">
        <v>0</v>
      </c>
      <c r="BE14" s="29">
        <v>0</v>
      </c>
      <c r="BF14" s="29">
        <v>-11700745</v>
      </c>
      <c r="BG14" s="29">
        <v>800</v>
      </c>
      <c r="BH14" s="29">
        <v>0</v>
      </c>
      <c r="BI14" s="29">
        <v>0</v>
      </c>
      <c r="BJ14" s="29">
        <v>271546381</v>
      </c>
      <c r="BK14" s="29">
        <v>1148302</v>
      </c>
      <c r="BL14" s="29">
        <v>2807261</v>
      </c>
      <c r="BM14" s="29">
        <v>3365242</v>
      </c>
      <c r="BN14" s="29">
        <v>0</v>
      </c>
      <c r="BO14" s="29">
        <v>0</v>
      </c>
      <c r="BP14" s="29">
        <v>0</v>
      </c>
      <c r="BQ14" s="29">
        <v>0</v>
      </c>
      <c r="BR14" s="29">
        <v>729313</v>
      </c>
      <c r="BS14" s="29">
        <v>729313</v>
      </c>
      <c r="BT14" s="29">
        <v>0</v>
      </c>
      <c r="BU14" s="29">
        <v>0</v>
      </c>
      <c r="BV14" s="29">
        <v>0</v>
      </c>
      <c r="BW14" s="29">
        <v>3476672</v>
      </c>
      <c r="BX14" s="29">
        <v>111007900</v>
      </c>
      <c r="BY14" s="29">
        <v>0</v>
      </c>
      <c r="BZ14" s="29">
        <v>0</v>
      </c>
      <c r="CA14" s="29">
        <v>0</v>
      </c>
      <c r="CB14" s="29">
        <v>0</v>
      </c>
      <c r="CC14" s="29">
        <v>160163</v>
      </c>
      <c r="CD14" s="29">
        <v>0</v>
      </c>
      <c r="CE14" s="29">
        <v>0</v>
      </c>
      <c r="CF14" s="29">
        <v>0</v>
      </c>
      <c r="CG14" s="29">
        <v>0</v>
      </c>
      <c r="CH14" s="29">
        <v>0</v>
      </c>
      <c r="CI14" s="29">
        <v>0</v>
      </c>
      <c r="CJ14" s="29">
        <v>0</v>
      </c>
      <c r="CK14" s="29">
        <v>0</v>
      </c>
      <c r="CL14" s="29">
        <v>18926448</v>
      </c>
      <c r="CM14" s="29">
        <v>39249101</v>
      </c>
      <c r="CN14" s="29">
        <v>486958</v>
      </c>
      <c r="CO14" s="29">
        <v>5609991</v>
      </c>
      <c r="CP14" s="29">
        <v>0</v>
      </c>
      <c r="CQ14" s="29">
        <v>225103145</v>
      </c>
      <c r="CR14" s="29">
        <v>0</v>
      </c>
      <c r="CS14" s="29">
        <v>98138362</v>
      </c>
      <c r="CT14" s="29">
        <v>126964783</v>
      </c>
      <c r="CU14" s="29">
        <v>0</v>
      </c>
      <c r="CV14" s="29">
        <v>130778266</v>
      </c>
      <c r="CW14" s="29">
        <v>133860973</v>
      </c>
      <c r="CX14" s="29">
        <v>0</v>
      </c>
      <c r="CY14" s="29">
        <v>5655812</v>
      </c>
      <c r="CZ14" s="29">
        <v>81219327</v>
      </c>
      <c r="DA14" s="29">
        <v>163934</v>
      </c>
      <c r="DB14" s="29">
        <v>22853073</v>
      </c>
      <c r="DC14" s="29">
        <v>6199957</v>
      </c>
      <c r="DD14" s="29">
        <v>478734</v>
      </c>
      <c r="DE14" s="29">
        <v>21380351</v>
      </c>
      <c r="DF14" s="29">
        <v>11271348</v>
      </c>
      <c r="DG14" s="29">
        <v>0</v>
      </c>
      <c r="DH14" s="29">
        <v>1658959</v>
      </c>
      <c r="DI14" s="29">
        <v>225103145</v>
      </c>
      <c r="DJ14" s="29">
        <v>0</v>
      </c>
      <c r="DK14" s="29">
        <v>0</v>
      </c>
      <c r="DL14" s="29">
        <v>0</v>
      </c>
      <c r="DM14" s="29">
        <v>126964783</v>
      </c>
      <c r="DN14" s="29">
        <v>79914016</v>
      </c>
      <c r="DO14" s="29">
        <v>0</v>
      </c>
      <c r="DP14" s="29">
        <v>0</v>
      </c>
      <c r="DQ14" s="29">
        <v>0</v>
      </c>
      <c r="DR14" s="29">
        <v>3365242</v>
      </c>
      <c r="DS14" s="29">
        <v>2746559</v>
      </c>
      <c r="DT14" s="29">
        <v>352221</v>
      </c>
      <c r="DU14" s="29">
        <v>2741850</v>
      </c>
      <c r="DV14" s="29">
        <v>271546381</v>
      </c>
      <c r="DW14" s="29">
        <v>0</v>
      </c>
      <c r="DX14" s="29">
        <v>0</v>
      </c>
      <c r="DY14" s="29">
        <v>246895</v>
      </c>
      <c r="DZ14" s="29">
        <v>0</v>
      </c>
      <c r="EA14" s="29">
        <v>37696</v>
      </c>
      <c r="EB14" s="29">
        <v>0</v>
      </c>
      <c r="EC14" s="29">
        <v>0</v>
      </c>
      <c r="ED14" s="29">
        <v>0</v>
      </c>
      <c r="EE14" s="29">
        <v>0</v>
      </c>
      <c r="EF14" s="29">
        <v>537313</v>
      </c>
      <c r="EG14" s="29">
        <v>0</v>
      </c>
      <c r="EH14" s="29">
        <v>537313</v>
      </c>
      <c r="EI14" s="29">
        <v>0</v>
      </c>
      <c r="EJ14" s="29">
        <v>2404739</v>
      </c>
      <c r="EK14" s="29">
        <v>1358031</v>
      </c>
      <c r="EL14" s="29">
        <v>744334</v>
      </c>
      <c r="EM14" s="29">
        <v>208657</v>
      </c>
      <c r="EN14" s="29">
        <v>0</v>
      </c>
      <c r="EO14" s="29">
        <v>0</v>
      </c>
      <c r="EP14" s="29">
        <v>0</v>
      </c>
      <c r="EQ14" s="29">
        <v>785331</v>
      </c>
      <c r="ER14" s="29">
        <v>0</v>
      </c>
      <c r="ES14" s="29">
        <v>19675532</v>
      </c>
      <c r="ET14" s="29">
        <v>0</v>
      </c>
      <c r="EU14" s="29">
        <v>0</v>
      </c>
      <c r="EV14" s="29">
        <v>18827286</v>
      </c>
      <c r="EW14" s="29">
        <v>337111</v>
      </c>
      <c r="EX14" s="29">
        <v>76384</v>
      </c>
      <c r="EY14" s="29">
        <v>0</v>
      </c>
      <c r="EZ14" s="29">
        <v>0</v>
      </c>
      <c r="FA14" s="29">
        <v>11589965</v>
      </c>
      <c r="FB14" s="29">
        <v>11271348</v>
      </c>
      <c r="FC14" s="29">
        <v>207623943</v>
      </c>
      <c r="FD14" s="29">
        <v>0</v>
      </c>
      <c r="FE14" s="29">
        <v>0</v>
      </c>
      <c r="FF14" s="29">
        <v>225102617</v>
      </c>
      <c r="FG14" s="29">
        <v>0</v>
      </c>
      <c r="FH14" s="29">
        <v>-11439249</v>
      </c>
      <c r="FI14" s="29">
        <v>-7702059</v>
      </c>
      <c r="FJ14" s="29">
        <v>207623943</v>
      </c>
      <c r="FK14" s="29">
        <v>225102617</v>
      </c>
      <c r="FL14" s="29">
        <v>0</v>
      </c>
      <c r="FM14" s="29">
        <v>201924295</v>
      </c>
      <c r="FN14" s="29">
        <v>213704659</v>
      </c>
      <c r="FO14" s="29">
        <v>411115</v>
      </c>
      <c r="FP14" s="29">
        <v>11284196</v>
      </c>
      <c r="FQ14" s="29">
        <v>-250972</v>
      </c>
      <c r="FR14" s="29">
        <v>185310</v>
      </c>
      <c r="FS14" s="29">
        <v>2002411</v>
      </c>
      <c r="FT14" s="29">
        <v>126610</v>
      </c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1"/>
      <c r="KI14" s="31"/>
      <c r="KJ14" s="31"/>
      <c r="KK14" s="31"/>
      <c r="KL14" s="31"/>
      <c r="KM14" s="31"/>
      <c r="KN14" s="31"/>
      <c r="KO14" s="31"/>
      <c r="KP14" s="31"/>
      <c r="KQ14" s="31"/>
      <c r="KR14" s="31"/>
      <c r="KS14" s="31"/>
      <c r="KT14" s="31"/>
      <c r="KU14" s="31"/>
      <c r="KV14" s="31"/>
      <c r="KW14" s="31"/>
      <c r="KX14" s="31"/>
      <c r="KY14" s="31"/>
      <c r="KZ14" s="31"/>
      <c r="LA14" s="31"/>
      <c r="LB14" s="31"/>
      <c r="LC14" s="31"/>
      <c r="LD14" s="31"/>
      <c r="LE14" s="31"/>
      <c r="LF14" s="31"/>
      <c r="LG14" s="31"/>
      <c r="LH14" s="31"/>
      <c r="LI14" s="31"/>
      <c r="LJ14" s="31"/>
      <c r="LK14" s="31"/>
      <c r="LL14" s="31"/>
      <c r="LM14" s="31"/>
      <c r="LN14" s="31"/>
      <c r="LO14" s="31"/>
      <c r="LP14" s="31"/>
      <c r="LQ14" s="31"/>
      <c r="LR14" s="31"/>
      <c r="LS14" s="31"/>
      <c r="LT14" s="31"/>
      <c r="LU14" s="31"/>
      <c r="LV14" s="31"/>
      <c r="LW14" s="31"/>
      <c r="LX14" s="31"/>
      <c r="LY14" s="31"/>
    </row>
    <row r="15" spans="1:337">
      <c r="A15" s="29">
        <v>45291</v>
      </c>
      <c r="B15" s="2">
        <v>63031</v>
      </c>
      <c r="C15" s="1" t="s">
        <v>1478</v>
      </c>
      <c r="D15" s="29">
        <v>-491</v>
      </c>
      <c r="E15" s="29"/>
      <c r="F15" s="29">
        <v>-4127</v>
      </c>
      <c r="G15" s="29">
        <v>23322</v>
      </c>
      <c r="H15" s="29">
        <v>-4127</v>
      </c>
      <c r="I15" s="29"/>
      <c r="J15" s="29">
        <v>0</v>
      </c>
      <c r="K15" s="29"/>
      <c r="L15" s="29">
        <v>31106</v>
      </c>
      <c r="M15" s="29"/>
      <c r="N15" s="29">
        <v>32395</v>
      </c>
      <c r="O15" s="29">
        <v>0</v>
      </c>
      <c r="P15" s="29"/>
      <c r="Q15" s="29"/>
      <c r="R15" s="29">
        <v>26787</v>
      </c>
      <c r="S15" s="29">
        <v>43743</v>
      </c>
      <c r="T15" s="29">
        <v>43743</v>
      </c>
      <c r="U15" s="29"/>
      <c r="V15" s="29"/>
      <c r="W15" s="29"/>
      <c r="X15" s="29"/>
      <c r="Y15" s="29"/>
      <c r="Z15" s="29">
        <v>23322</v>
      </c>
      <c r="AA15" s="29">
        <v>23254</v>
      </c>
      <c r="AB15" s="29">
        <v>31106</v>
      </c>
      <c r="AC15" s="29">
        <v>6099</v>
      </c>
      <c r="AD15" s="29"/>
      <c r="AE15" s="29"/>
      <c r="AF15" s="29"/>
      <c r="AG15" s="29">
        <v>0</v>
      </c>
      <c r="AH15" s="29"/>
      <c r="AI15" s="29"/>
      <c r="AJ15" s="29"/>
      <c r="AK15" s="29"/>
      <c r="AL15" s="29"/>
      <c r="AM15" s="29"/>
      <c r="AN15" s="29">
        <v>-7852</v>
      </c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>
        <v>-64227</v>
      </c>
      <c r="BD15" s="29"/>
      <c r="BE15" s="29"/>
      <c r="BF15" s="29">
        <v>-64227</v>
      </c>
      <c r="BG15" s="29">
        <v>125000</v>
      </c>
      <c r="BH15" s="29"/>
      <c r="BI15" s="29">
        <v>5817</v>
      </c>
      <c r="BJ15" s="29">
        <v>903348</v>
      </c>
      <c r="BK15" s="29"/>
      <c r="BL15" s="29">
        <v>53956</v>
      </c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>
        <v>463773</v>
      </c>
      <c r="BX15" s="29">
        <v>809368</v>
      </c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>
        <v>69905</v>
      </c>
      <c r="CN15" s="29"/>
      <c r="CO15" s="29"/>
      <c r="CP15" s="29"/>
      <c r="CQ15" s="29">
        <v>369670</v>
      </c>
      <c r="CR15" s="29"/>
      <c r="CS15" s="29">
        <v>369670</v>
      </c>
      <c r="CT15" s="29"/>
      <c r="CU15" s="29"/>
      <c r="CV15" s="29"/>
      <c r="CW15" s="29">
        <v>809368</v>
      </c>
      <c r="CX15" s="29"/>
      <c r="CY15" s="29"/>
      <c r="CZ15" s="29">
        <v>369670</v>
      </c>
      <c r="DA15" s="29"/>
      <c r="DB15" s="29"/>
      <c r="DC15" s="29">
        <v>172619</v>
      </c>
      <c r="DD15" s="29"/>
      <c r="DE15" s="29"/>
      <c r="DF15" s="29"/>
      <c r="DG15" s="29"/>
      <c r="DH15" s="29">
        <v>53956</v>
      </c>
      <c r="DI15" s="29">
        <v>369670</v>
      </c>
      <c r="DJ15" s="29"/>
      <c r="DK15" s="29"/>
      <c r="DL15" s="29"/>
      <c r="DM15" s="29"/>
      <c r="DN15" s="29">
        <v>604154</v>
      </c>
      <c r="DO15" s="29"/>
      <c r="DP15" s="29"/>
      <c r="DQ15" s="29"/>
      <c r="DR15" s="29"/>
      <c r="DS15" s="29">
        <v>338773</v>
      </c>
      <c r="DT15" s="29"/>
      <c r="DU15" s="29">
        <v>2760</v>
      </c>
      <c r="DV15" s="29">
        <v>903348</v>
      </c>
      <c r="DW15" s="29"/>
      <c r="DX15" s="29"/>
      <c r="DY15" s="29"/>
      <c r="DZ15" s="29"/>
      <c r="EA15" s="29"/>
      <c r="EB15" s="29"/>
      <c r="EC15" s="29"/>
      <c r="ED15" s="29"/>
      <c r="EE15" s="29"/>
      <c r="EF15" s="29">
        <v>14778</v>
      </c>
      <c r="EG15" s="29"/>
      <c r="EH15" s="29">
        <v>14778</v>
      </c>
      <c r="EI15" s="29"/>
      <c r="EJ15" s="29">
        <v>2760</v>
      </c>
      <c r="EK15" s="29">
        <v>37264</v>
      </c>
      <c r="EL15" s="29">
        <v>22486</v>
      </c>
      <c r="EM15" s="29"/>
      <c r="EN15" s="29"/>
      <c r="EO15" s="29"/>
      <c r="EP15" s="29"/>
      <c r="EQ15" s="29"/>
      <c r="ER15" s="29"/>
      <c r="ES15" s="29">
        <v>64088</v>
      </c>
      <c r="ET15" s="29"/>
      <c r="EU15" s="29"/>
      <c r="EV15" s="29">
        <v>32595</v>
      </c>
      <c r="EW15" s="29"/>
      <c r="EX15" s="29"/>
      <c r="EY15" s="29"/>
      <c r="EZ15" s="29"/>
      <c r="FA15" s="29">
        <v>23300</v>
      </c>
      <c r="FB15" s="29">
        <v>0</v>
      </c>
      <c r="FC15" s="29">
        <v>413400</v>
      </c>
      <c r="FD15" s="29">
        <v>0</v>
      </c>
      <c r="FE15" s="29">
        <v>0</v>
      </c>
      <c r="FF15" s="29">
        <v>369700</v>
      </c>
      <c r="FG15" s="29">
        <v>0</v>
      </c>
      <c r="FH15" s="29">
        <v>-64200</v>
      </c>
      <c r="FI15" s="29">
        <v>0</v>
      </c>
      <c r="FJ15" s="29">
        <v>413400</v>
      </c>
      <c r="FK15" s="29">
        <v>369700</v>
      </c>
      <c r="FL15" s="29"/>
      <c r="FM15" s="29">
        <v>413400</v>
      </c>
      <c r="FN15" s="29">
        <v>369700</v>
      </c>
      <c r="FO15" s="29">
        <v>-22100</v>
      </c>
      <c r="FP15" s="29">
        <v>-3000</v>
      </c>
      <c r="FQ15" s="29">
        <v>-1100</v>
      </c>
      <c r="FR15" s="29">
        <v>23400</v>
      </c>
      <c r="FS15" s="29">
        <v>0</v>
      </c>
      <c r="FT15" s="29">
        <v>0</v>
      </c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1"/>
      <c r="KI15" s="31"/>
      <c r="KJ15" s="31"/>
      <c r="KK15" s="31"/>
      <c r="KL15" s="31"/>
      <c r="KM15" s="31"/>
      <c r="KN15" s="31"/>
      <c r="KO15" s="31"/>
      <c r="KP15" s="31"/>
      <c r="KQ15" s="31"/>
      <c r="KR15" s="31"/>
      <c r="KS15" s="31"/>
      <c r="KT15" s="31"/>
      <c r="KU15" s="31"/>
      <c r="KV15" s="31"/>
      <c r="KW15" s="31"/>
      <c r="KX15" s="31"/>
      <c r="KY15" s="31"/>
      <c r="KZ15" s="31"/>
      <c r="LA15" s="31"/>
      <c r="LB15" s="31"/>
      <c r="LC15" s="31"/>
      <c r="LD15" s="31"/>
      <c r="LE15" s="31"/>
      <c r="LF15" s="31"/>
      <c r="LG15" s="31"/>
      <c r="LH15" s="31"/>
      <c r="LI15" s="31"/>
      <c r="LJ15" s="31"/>
      <c r="LK15" s="31"/>
      <c r="LL15" s="31"/>
      <c r="LM15" s="31"/>
      <c r="LN15" s="31"/>
      <c r="LO15" s="31"/>
      <c r="LP15" s="31"/>
      <c r="LQ15" s="31"/>
      <c r="LR15" s="31"/>
      <c r="LS15" s="31"/>
      <c r="LT15" s="31"/>
      <c r="LU15" s="31"/>
      <c r="LV15" s="31"/>
      <c r="LW15" s="31"/>
      <c r="LX15" s="31"/>
      <c r="LY15" s="31"/>
    </row>
    <row r="16" spans="1:337">
      <c r="A16" s="29">
        <v>45291</v>
      </c>
      <c r="B16" s="2">
        <v>62983</v>
      </c>
      <c r="C16" s="1" t="s">
        <v>1479</v>
      </c>
      <c r="D16" s="29">
        <v>-483700</v>
      </c>
      <c r="E16" s="29">
        <v>-24741</v>
      </c>
      <c r="F16" s="29">
        <v>-623614</v>
      </c>
      <c r="G16" s="29">
        <v>31960022</v>
      </c>
      <c r="H16" s="29">
        <v>-962191</v>
      </c>
      <c r="I16" s="29">
        <v>197591</v>
      </c>
      <c r="J16" s="29">
        <v>-338577</v>
      </c>
      <c r="K16" s="29">
        <v>-337478</v>
      </c>
      <c r="L16" s="29">
        <v>1595202</v>
      </c>
      <c r="M16" s="29">
        <v>-95</v>
      </c>
      <c r="N16" s="29">
        <v>23443297</v>
      </c>
      <c r="O16" s="29">
        <v>-57420</v>
      </c>
      <c r="P16" s="29">
        <v>3308</v>
      </c>
      <c r="Q16" s="29">
        <v>38175</v>
      </c>
      <c r="R16" s="29">
        <v>19686648</v>
      </c>
      <c r="S16" s="29">
        <v>-29125199</v>
      </c>
      <c r="T16" s="29">
        <v>-29125294</v>
      </c>
      <c r="U16" s="29">
        <v>193968</v>
      </c>
      <c r="V16" s="29">
        <v>-359513</v>
      </c>
      <c r="W16" s="29">
        <v>-780547</v>
      </c>
      <c r="X16" s="29">
        <v>-330249</v>
      </c>
      <c r="Y16" s="29">
        <v>0</v>
      </c>
      <c r="Z16" s="29">
        <v>31935281</v>
      </c>
      <c r="AA16" s="29">
        <v>929831</v>
      </c>
      <c r="AB16" s="29">
        <v>1211786</v>
      </c>
      <c r="AC16" s="29">
        <v>14861982</v>
      </c>
      <c r="AD16" s="29">
        <v>0</v>
      </c>
      <c r="AE16" s="29">
        <v>-581005</v>
      </c>
      <c r="AF16" s="29">
        <v>0</v>
      </c>
      <c r="AG16" s="29">
        <v>-10605696</v>
      </c>
      <c r="AH16" s="29">
        <v>0</v>
      </c>
      <c r="AI16" s="29">
        <v>-57451</v>
      </c>
      <c r="AJ16" s="29">
        <v>2090356</v>
      </c>
      <c r="AK16" s="29">
        <v>8</v>
      </c>
      <c r="AL16" s="29">
        <v>-33459</v>
      </c>
      <c r="AM16" s="29">
        <v>-2052104</v>
      </c>
      <c r="AN16" s="29">
        <v>-281955</v>
      </c>
      <c r="AO16" s="29">
        <v>-33459</v>
      </c>
      <c r="AP16" s="29">
        <v>-2654148</v>
      </c>
      <c r="AQ16" s="29">
        <v>-225872</v>
      </c>
      <c r="AR16" s="29">
        <v>87049</v>
      </c>
      <c r="AS16" s="29">
        <v>0</v>
      </c>
      <c r="AT16" s="29">
        <v>0</v>
      </c>
      <c r="AU16" s="29">
        <v>0</v>
      </c>
      <c r="AV16" s="29">
        <v>0</v>
      </c>
      <c r="AW16" s="29">
        <v>65163</v>
      </c>
      <c r="AX16" s="29">
        <v>2185117</v>
      </c>
      <c r="AY16" s="29">
        <v>-152167</v>
      </c>
      <c r="AZ16" s="29">
        <v>-581005</v>
      </c>
      <c r="BA16" s="29">
        <v>147349</v>
      </c>
      <c r="BB16" s="29">
        <v>-449877</v>
      </c>
      <c r="BC16" s="29">
        <v>-22082072</v>
      </c>
      <c r="BD16" s="29">
        <v>0</v>
      </c>
      <c r="BE16" s="29">
        <v>-2</v>
      </c>
      <c r="BF16" s="29">
        <v>-21888104</v>
      </c>
      <c r="BG16" s="29">
        <v>1352500</v>
      </c>
      <c r="BH16" s="29">
        <v>0</v>
      </c>
      <c r="BI16" s="29">
        <v>237394</v>
      </c>
      <c r="BJ16" s="29">
        <v>326639428</v>
      </c>
      <c r="BK16" s="29">
        <v>-3</v>
      </c>
      <c r="BL16" s="29">
        <v>4739880</v>
      </c>
      <c r="BM16" s="29">
        <v>4460021</v>
      </c>
      <c r="BN16" s="29">
        <v>0</v>
      </c>
      <c r="BO16" s="29">
        <v>0</v>
      </c>
      <c r="BP16" s="29">
        <v>0</v>
      </c>
      <c r="BQ16" s="29">
        <v>0</v>
      </c>
      <c r="BR16" s="29">
        <v>460</v>
      </c>
      <c r="BS16" s="29">
        <v>0</v>
      </c>
      <c r="BT16" s="29">
        <v>212241</v>
      </c>
      <c r="BU16" s="29">
        <v>13021</v>
      </c>
      <c r="BV16" s="29">
        <v>3378290</v>
      </c>
      <c r="BW16" s="29">
        <v>4594760</v>
      </c>
      <c r="BX16" s="29">
        <v>98535370</v>
      </c>
      <c r="BY16" s="29">
        <v>9218071</v>
      </c>
      <c r="BZ16" s="29">
        <v>9780</v>
      </c>
      <c r="CA16" s="29">
        <v>0</v>
      </c>
      <c r="CB16" s="29">
        <v>0</v>
      </c>
      <c r="CC16" s="29">
        <v>182418</v>
      </c>
      <c r="CD16" s="29">
        <v>0</v>
      </c>
      <c r="CE16" s="29">
        <v>0</v>
      </c>
      <c r="CF16" s="29">
        <v>0</v>
      </c>
      <c r="CG16" s="29">
        <v>492</v>
      </c>
      <c r="CH16" s="29"/>
      <c r="CI16" s="29">
        <v>492</v>
      </c>
      <c r="CJ16" s="29">
        <v>0</v>
      </c>
      <c r="CK16" s="29">
        <v>0</v>
      </c>
      <c r="CL16" s="29">
        <v>22528108</v>
      </c>
      <c r="CM16" s="29">
        <v>55768733</v>
      </c>
      <c r="CN16" s="29">
        <v>0</v>
      </c>
      <c r="CO16" s="29">
        <v>54764334</v>
      </c>
      <c r="CP16" s="29">
        <v>2998</v>
      </c>
      <c r="CQ16" s="29">
        <v>261555760</v>
      </c>
      <c r="CR16" s="29">
        <v>159788</v>
      </c>
      <c r="CS16" s="29">
        <v>57950737</v>
      </c>
      <c r="CT16" s="29">
        <v>189363091</v>
      </c>
      <c r="CU16" s="29">
        <v>559249</v>
      </c>
      <c r="CV16" s="29">
        <v>200298779</v>
      </c>
      <c r="CW16" s="29">
        <v>113179012</v>
      </c>
      <c r="CX16" s="29">
        <v>0</v>
      </c>
      <c r="CY16" s="29">
        <v>0</v>
      </c>
      <c r="CZ16" s="29">
        <v>1904181</v>
      </c>
      <c r="DA16" s="29">
        <v>17367250</v>
      </c>
      <c r="DB16" s="29">
        <v>14643642</v>
      </c>
      <c r="DC16" s="29">
        <v>444866</v>
      </c>
      <c r="DD16" s="29">
        <v>4580090</v>
      </c>
      <c r="DE16" s="29">
        <v>10063552</v>
      </c>
      <c r="DF16" s="29">
        <v>1005457</v>
      </c>
      <c r="DG16" s="29">
        <v>0</v>
      </c>
      <c r="DH16" s="29">
        <v>4739883</v>
      </c>
      <c r="DI16" s="29">
        <v>248347483</v>
      </c>
      <c r="DJ16" s="29">
        <v>225262</v>
      </c>
      <c r="DK16" s="29"/>
      <c r="DL16" s="29">
        <v>2113273</v>
      </c>
      <c r="DM16" s="29">
        <v>190396746</v>
      </c>
      <c r="DN16" s="29">
        <v>50092980</v>
      </c>
      <c r="DO16" s="29">
        <v>0</v>
      </c>
      <c r="DP16" s="29">
        <v>0</v>
      </c>
      <c r="DQ16" s="29">
        <v>460</v>
      </c>
      <c r="DR16" s="29">
        <v>4460021</v>
      </c>
      <c r="DS16" s="29">
        <v>2695299</v>
      </c>
      <c r="DT16" s="29">
        <v>100366</v>
      </c>
      <c r="DU16" s="29">
        <v>4463839</v>
      </c>
      <c r="DV16" s="29">
        <v>326639428</v>
      </c>
      <c r="DW16" s="29">
        <v>253493</v>
      </c>
      <c r="DX16" s="29">
        <v>0</v>
      </c>
      <c r="DY16" s="29">
        <v>0</v>
      </c>
      <c r="DZ16" s="29">
        <v>546501</v>
      </c>
      <c r="EA16" s="29">
        <v>276765</v>
      </c>
      <c r="EB16" s="29">
        <v>1033655</v>
      </c>
      <c r="EC16" s="29">
        <v>345645</v>
      </c>
      <c r="ED16" s="29">
        <v>546501</v>
      </c>
      <c r="EE16" s="29">
        <v>0</v>
      </c>
      <c r="EF16" s="29">
        <v>531221</v>
      </c>
      <c r="EG16" s="29">
        <v>0</v>
      </c>
      <c r="EH16" s="29">
        <v>531221</v>
      </c>
      <c r="EI16" s="29">
        <v>571479</v>
      </c>
      <c r="EJ16" s="29">
        <v>4219756</v>
      </c>
      <c r="EK16" s="29">
        <v>3173407</v>
      </c>
      <c r="EL16" s="29">
        <v>0</v>
      </c>
      <c r="EM16" s="29">
        <v>0</v>
      </c>
      <c r="EN16" s="29">
        <v>0</v>
      </c>
      <c r="EO16" s="29">
        <v>0</v>
      </c>
      <c r="EP16" s="29">
        <v>151472</v>
      </c>
      <c r="EQ16" s="29">
        <v>0</v>
      </c>
      <c r="ER16" s="29">
        <v>0</v>
      </c>
      <c r="ES16" s="29">
        <v>30707540</v>
      </c>
      <c r="ET16" s="29">
        <v>0</v>
      </c>
      <c r="EU16" s="29">
        <v>8316</v>
      </c>
      <c r="EV16" s="29">
        <v>30630274</v>
      </c>
      <c r="EW16" s="29">
        <v>244083</v>
      </c>
      <c r="EX16" s="29">
        <v>2070215</v>
      </c>
      <c r="EY16" s="29">
        <v>0</v>
      </c>
      <c r="EZ16" s="29">
        <v>0</v>
      </c>
      <c r="FA16" s="29">
        <v>31243537</v>
      </c>
      <c r="FB16" s="29">
        <v>1005457</v>
      </c>
      <c r="FC16" s="29">
        <v>227866112</v>
      </c>
      <c r="FD16" s="29">
        <v>8446607</v>
      </c>
      <c r="FE16" s="29">
        <v>-9218071</v>
      </c>
      <c r="FF16" s="29">
        <v>257565555</v>
      </c>
      <c r="FG16" s="29">
        <v>257755</v>
      </c>
      <c r="FH16" s="29">
        <v>-21947315</v>
      </c>
      <c r="FI16" s="29">
        <v>-757233</v>
      </c>
      <c r="FJ16" s="29">
        <v>219419505</v>
      </c>
      <c r="FK16" s="29">
        <v>248347484</v>
      </c>
      <c r="FL16" s="29"/>
      <c r="FM16" s="29">
        <v>223007082</v>
      </c>
      <c r="FN16" s="29">
        <v>251133541</v>
      </c>
      <c r="FO16" s="29">
        <v>57237</v>
      </c>
      <c r="FP16" s="29">
        <v>19760602</v>
      </c>
      <c r="FQ16" s="29">
        <v>-564438</v>
      </c>
      <c r="FR16" s="29">
        <v>-423164</v>
      </c>
      <c r="FS16" s="29">
        <v>-4101797</v>
      </c>
      <c r="FT16" s="29">
        <v>5168802</v>
      </c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1"/>
      <c r="KI16" s="31"/>
      <c r="KJ16" s="31"/>
      <c r="KK16" s="31"/>
      <c r="KL16" s="31"/>
      <c r="KM16" s="31"/>
      <c r="KN16" s="31"/>
      <c r="KO16" s="31"/>
      <c r="KP16" s="31"/>
      <c r="KQ16" s="31"/>
      <c r="KR16" s="31"/>
      <c r="KS16" s="31"/>
      <c r="KT16" s="31"/>
      <c r="KU16" s="31"/>
      <c r="KV16" s="31"/>
      <c r="KW16" s="31"/>
      <c r="KX16" s="31"/>
      <c r="KY16" s="31"/>
      <c r="KZ16" s="31"/>
      <c r="LA16" s="31"/>
      <c r="LB16" s="31"/>
      <c r="LC16" s="31"/>
      <c r="LD16" s="31"/>
      <c r="LE16" s="31"/>
      <c r="LF16" s="31"/>
      <c r="LG16" s="31"/>
      <c r="LH16" s="31"/>
      <c r="LI16" s="31"/>
      <c r="LJ16" s="31"/>
      <c r="LK16" s="31"/>
      <c r="LL16" s="31"/>
      <c r="LM16" s="31"/>
      <c r="LN16" s="31"/>
      <c r="LO16" s="31"/>
      <c r="LP16" s="31"/>
      <c r="LQ16" s="31"/>
      <c r="LR16" s="31"/>
      <c r="LS16" s="31"/>
      <c r="LT16" s="31"/>
      <c r="LU16" s="31"/>
      <c r="LV16" s="31"/>
      <c r="LW16" s="31"/>
      <c r="LX16" s="31"/>
      <c r="LY16" s="31"/>
    </row>
    <row r="17" spans="1:337">
      <c r="A17" s="2"/>
      <c r="B17" s="2"/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1"/>
      <c r="KI17" s="31"/>
      <c r="KJ17" s="31"/>
      <c r="KK17" s="31"/>
      <c r="KL17" s="31"/>
      <c r="KM17" s="31"/>
      <c r="KN17" s="31"/>
      <c r="KO17" s="31"/>
      <c r="KP17" s="31"/>
      <c r="KQ17" s="31"/>
      <c r="KR17" s="31"/>
      <c r="KS17" s="31"/>
      <c r="KT17" s="31"/>
      <c r="KU17" s="31"/>
      <c r="KV17" s="31"/>
      <c r="KW17" s="31"/>
      <c r="KX17" s="31"/>
      <c r="KY17" s="31"/>
      <c r="KZ17" s="31"/>
      <c r="LA17" s="31"/>
      <c r="LB17" s="31"/>
      <c r="LC17" s="31"/>
      <c r="LD17" s="31"/>
      <c r="LE17" s="31"/>
      <c r="LF17" s="31"/>
      <c r="LG17" s="31"/>
      <c r="LH17" s="31"/>
      <c r="LI17" s="31"/>
      <c r="LJ17" s="31"/>
      <c r="LK17" s="31"/>
      <c r="LL17" s="31"/>
      <c r="LM17" s="31"/>
      <c r="LN17" s="31"/>
      <c r="LO17" s="31"/>
      <c r="LP17" s="31"/>
      <c r="LQ17" s="31"/>
      <c r="LR17" s="31"/>
      <c r="LS17" s="31"/>
      <c r="LT17" s="31"/>
      <c r="LU17" s="31"/>
      <c r="LV17" s="31"/>
      <c r="LW17" s="31"/>
      <c r="LX17" s="31"/>
      <c r="LY17" s="31"/>
    </row>
    <row r="18" spans="1:337">
      <c r="C18" s="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1"/>
      <c r="KI18" s="31"/>
      <c r="KJ18" s="31"/>
      <c r="KK18" s="31"/>
      <c r="KL18" s="31"/>
      <c r="KM18" s="31"/>
      <c r="KN18" s="31"/>
      <c r="KO18" s="31"/>
      <c r="KP18" s="31"/>
      <c r="KQ18" s="31"/>
      <c r="KR18" s="31"/>
      <c r="KS18" s="31"/>
      <c r="KT18" s="31"/>
      <c r="KU18" s="31"/>
      <c r="KV18" s="31"/>
      <c r="KW18" s="31"/>
      <c r="KX18" s="31"/>
      <c r="KY18" s="31"/>
      <c r="KZ18" s="31"/>
      <c r="LA18" s="31"/>
      <c r="LB18" s="31"/>
      <c r="LC18" s="31"/>
      <c r="LD18" s="31"/>
      <c r="LE18" s="31"/>
      <c r="LF18" s="31"/>
      <c r="LG18" s="31"/>
      <c r="LH18" s="31"/>
      <c r="LI18" s="31"/>
      <c r="LJ18" s="31"/>
      <c r="LK18" s="31"/>
      <c r="LL18" s="31"/>
      <c r="LM18" s="31"/>
      <c r="LN18" s="31"/>
      <c r="LO18" s="31"/>
      <c r="LP18" s="31"/>
      <c r="LQ18" s="31"/>
      <c r="LR18" s="31"/>
      <c r="LS18" s="31"/>
      <c r="LT18" s="31"/>
      <c r="LU18" s="31"/>
      <c r="LV18" s="31"/>
      <c r="LW18" s="31"/>
      <c r="LX18" s="31"/>
      <c r="LY18" s="31"/>
    </row>
    <row r="19" spans="1:337">
      <c r="C19" s="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</row>
    <row r="20" spans="1:337"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</row>
    <row r="21" spans="1:337"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</row>
    <row r="22" spans="1:337"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</row>
    <row r="23" spans="1:337"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</row>
  </sheetData>
  <sheetProtection algorithmName="SHA-512" hashValue="OYQoOeEpTxaPnJVfl0lAJQFJI+wZkTUfTGj2gqQxbSs7M3bXS25s3jem1qaokoqgtY50iDBdQDQ9gT3VYPO2bg==" saltValue="87duADJRqVZGOIA3aO+E+w==" spinCount="100000" sheet="1" objects="1" scenarios="1"/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34"/>
  <dimension ref="A1:LG19"/>
  <sheetViews>
    <sheetView workbookViewId="0">
      <pane xSplit="3" ySplit="1" topLeftCell="D2" activePane="bottomRight" state="frozen"/>
      <selection activeCell="D8" sqref="D8"/>
      <selection pane="topRight" activeCell="D8" sqref="D8"/>
      <selection pane="bottomLeft" activeCell="D8" sqref="D8"/>
      <selection pane="bottomRight" activeCell="E29" sqref="E29"/>
    </sheetView>
  </sheetViews>
  <sheetFormatPr defaultColWidth="11.42578125" defaultRowHeight="15"/>
  <cols>
    <col min="2" max="2" width="8" customWidth="1"/>
    <col min="3" max="3" width="75.140625" customWidth="1"/>
    <col min="4" max="4" width="58.85546875" customWidth="1"/>
    <col min="5" max="5" width="19.42578125" customWidth="1"/>
    <col min="6" max="6" width="16.5703125" customWidth="1"/>
    <col min="7" max="7" width="19.42578125" customWidth="1"/>
    <col min="8" max="8" width="19.140625" customWidth="1"/>
    <col min="9" max="9" width="19.5703125" customWidth="1"/>
    <col min="10" max="10" width="20.42578125" customWidth="1"/>
    <col min="11" max="11" width="21.42578125" customWidth="1"/>
    <col min="12" max="12" width="19.5703125" customWidth="1"/>
    <col min="13" max="13" width="18.42578125" customWidth="1"/>
    <col min="14" max="14" width="21.42578125" customWidth="1"/>
    <col min="15" max="15" width="19.5703125" customWidth="1"/>
    <col min="16" max="16" width="21.42578125" customWidth="1"/>
    <col min="17" max="19" width="20.42578125" customWidth="1"/>
    <col min="20" max="20" width="19.85546875" customWidth="1"/>
    <col min="21" max="21" width="20.42578125" customWidth="1"/>
    <col min="22" max="22" width="19.85546875" customWidth="1"/>
    <col min="23" max="23" width="20.42578125" customWidth="1"/>
    <col min="24" max="24" width="18.42578125" customWidth="1"/>
    <col min="25" max="25" width="20.42578125" customWidth="1"/>
    <col min="26" max="26" width="19.42578125" customWidth="1"/>
    <col min="27" max="27" width="14.140625" customWidth="1"/>
    <col min="28" max="28" width="15.5703125" customWidth="1"/>
    <col min="29" max="29" width="17.140625" customWidth="1"/>
    <col min="30" max="30" width="19.85546875" customWidth="1"/>
    <col min="31" max="31" width="19.5703125" customWidth="1"/>
    <col min="32" max="32" width="19.42578125" customWidth="1"/>
    <col min="33" max="33" width="21.42578125" customWidth="1"/>
    <col min="34" max="34" width="20.42578125" customWidth="1"/>
    <col min="35" max="35" width="14" customWidth="1"/>
    <col min="36" max="37" width="20.42578125" customWidth="1"/>
    <col min="38" max="38" width="18.42578125" customWidth="1"/>
    <col min="39" max="40" width="20.42578125" customWidth="1"/>
    <col min="41" max="41" width="16.42578125" customWidth="1"/>
    <col min="42" max="42" width="20.42578125" customWidth="1"/>
    <col min="43" max="43" width="16.5703125" customWidth="1"/>
    <col min="44" max="44" width="19.42578125" customWidth="1"/>
    <col min="45" max="45" width="20.42578125" customWidth="1"/>
    <col min="46" max="46" width="19.42578125" customWidth="1"/>
    <col min="47" max="47" width="20.42578125" customWidth="1"/>
    <col min="48" max="48" width="15.42578125" customWidth="1"/>
    <col min="49" max="49" width="16.42578125" customWidth="1"/>
    <col min="50" max="50" width="18.5703125" customWidth="1"/>
    <col min="51" max="52" width="19.42578125" customWidth="1"/>
    <col min="53" max="53" width="17.85546875" customWidth="1"/>
    <col min="54" max="54" width="16.5703125" customWidth="1"/>
    <col min="55" max="55" width="19.42578125" customWidth="1"/>
    <col min="56" max="56" width="14.5703125" customWidth="1"/>
    <col min="57" max="57" width="15.5703125" customWidth="1"/>
    <col min="58" max="58" width="15.42578125" customWidth="1"/>
    <col min="59" max="59" width="19.42578125" customWidth="1"/>
    <col min="60" max="60" width="16.5703125" customWidth="1"/>
    <col min="61" max="61" width="19.140625" customWidth="1"/>
    <col min="62" max="62" width="21.140625" customWidth="1"/>
    <col min="63" max="63" width="21" customWidth="1"/>
    <col min="64" max="64" width="21.140625" customWidth="1"/>
    <col min="65" max="65" width="21" customWidth="1"/>
    <col min="66" max="67" width="20.140625" customWidth="1"/>
    <col min="68" max="68" width="20" customWidth="1"/>
    <col min="69" max="70" width="19.140625" customWidth="1"/>
    <col min="71" max="71" width="20.140625" customWidth="1"/>
    <col min="72" max="72" width="21.140625" customWidth="1"/>
    <col min="73" max="73" width="21" customWidth="1"/>
    <col min="74" max="74" width="21.42578125" customWidth="1"/>
    <col min="75" max="75" width="18.5703125" customWidth="1"/>
    <col min="76" max="76" width="20.140625" customWidth="1"/>
    <col min="77" max="77" width="17.5703125" customWidth="1"/>
    <col min="78" max="78" width="17.85546875" customWidth="1"/>
    <col min="79" max="79" width="19.140625" customWidth="1"/>
    <col min="80" max="80" width="19.42578125" customWidth="1"/>
    <col min="81" max="82" width="19.140625" customWidth="1"/>
    <col min="83" max="84" width="19" customWidth="1"/>
    <col min="85" max="85" width="17.5703125" customWidth="1"/>
    <col min="86" max="86" width="19.42578125" customWidth="1"/>
    <col min="87" max="87" width="19" customWidth="1"/>
    <col min="88" max="88" width="17.85546875" customWidth="1"/>
    <col min="89" max="89" width="19.42578125" customWidth="1"/>
    <col min="90" max="90" width="21.140625" customWidth="1"/>
    <col min="91" max="91" width="21" customWidth="1"/>
    <col min="92" max="94" width="19.42578125" customWidth="1"/>
    <col min="95" max="97" width="20.140625" customWidth="1"/>
    <col min="98" max="98" width="20" customWidth="1"/>
    <col min="99" max="99" width="20.140625" customWidth="1"/>
    <col min="100" max="100" width="19" customWidth="1"/>
    <col min="101" max="105" width="20.140625" customWidth="1"/>
    <col min="106" max="106" width="20" customWidth="1"/>
    <col min="107" max="107" width="20.140625" customWidth="1"/>
    <col min="108" max="108" width="20.42578125" customWidth="1"/>
    <col min="109" max="109" width="13" customWidth="1"/>
    <col min="110" max="110" width="20.140625" customWidth="1"/>
    <col min="111" max="111" width="20" customWidth="1"/>
    <col min="112" max="113" width="20.140625" customWidth="1"/>
    <col min="114" max="114" width="16.42578125" customWidth="1"/>
    <col min="115" max="115" width="15.42578125" customWidth="1"/>
    <col min="116" max="116" width="19.140625" customWidth="1"/>
    <col min="117" max="117" width="19" customWidth="1"/>
    <col min="118" max="119" width="19.140625" customWidth="1"/>
    <col min="120" max="120" width="20.140625" customWidth="1"/>
    <col min="121" max="121" width="20" customWidth="1"/>
    <col min="122" max="122" width="21.140625" customWidth="1"/>
    <col min="123" max="123" width="21" customWidth="1"/>
    <col min="124" max="124" width="19.42578125" customWidth="1"/>
    <col min="125" max="125" width="20.42578125" customWidth="1"/>
    <col min="126" max="126" width="17.5703125" customWidth="1"/>
    <col min="127" max="127" width="19.140625" customWidth="1"/>
    <col min="128" max="128" width="14.42578125" customWidth="1"/>
    <col min="129" max="129" width="19.140625" customWidth="1"/>
    <col min="130" max="130" width="15.5703125" customWidth="1"/>
    <col min="131" max="131" width="15" customWidth="1"/>
    <col min="132" max="132" width="19.42578125" customWidth="1"/>
    <col min="133" max="133" width="16.5703125" customWidth="1"/>
    <col min="134" max="134" width="13.85546875" customWidth="1"/>
    <col min="135" max="135" width="17.5703125" customWidth="1"/>
    <col min="136" max="136" width="15.5703125" customWidth="1"/>
    <col min="137" max="137" width="16.42578125" customWidth="1"/>
    <col min="138" max="138" width="14" customWidth="1"/>
    <col min="139" max="139" width="14.42578125" customWidth="1"/>
    <col min="140" max="140" width="15" customWidth="1"/>
    <col min="141" max="141" width="15.5703125" customWidth="1"/>
    <col min="142" max="142" width="19.140625" customWidth="1"/>
    <col min="143" max="143" width="16.42578125" customWidth="1"/>
    <col min="144" max="144" width="19.42578125" customWidth="1"/>
    <col min="145" max="145" width="19.140625" customWidth="1"/>
    <col min="146" max="146" width="14" customWidth="1"/>
    <col min="147" max="148" width="20.140625" customWidth="1"/>
    <col min="149" max="149" width="19.42578125" customWidth="1"/>
    <col min="150" max="150" width="15.42578125" customWidth="1"/>
    <col min="151" max="151" width="13.85546875" customWidth="1"/>
    <col min="152" max="152" width="19.42578125" customWidth="1"/>
    <col min="153" max="153" width="15.5703125" customWidth="1"/>
    <col min="154" max="154" width="17.85546875" customWidth="1"/>
    <col min="155" max="155" width="15.5703125" customWidth="1"/>
    <col min="156" max="156" width="14.5703125" customWidth="1"/>
    <col min="157" max="157" width="13" customWidth="1"/>
    <col min="158" max="158" width="20.42578125" customWidth="1"/>
    <col min="159" max="159" width="19.42578125" customWidth="1"/>
    <col min="160" max="160" width="20.42578125" customWidth="1"/>
    <col min="161" max="161" width="20.5703125" customWidth="1"/>
    <col min="162" max="162" width="20.140625" customWidth="1"/>
    <col min="163" max="163" width="20.5703125" customWidth="1"/>
    <col min="164" max="164" width="19.42578125" customWidth="1"/>
    <col min="165" max="167" width="20.5703125" customWidth="1"/>
    <col min="168" max="168" width="19.5703125" customWidth="1"/>
    <col min="169" max="169" width="20.5703125" customWidth="1"/>
    <col min="170" max="171" width="20.42578125" customWidth="1"/>
    <col min="172" max="172" width="20.5703125" customWidth="1"/>
    <col min="173" max="173" width="20.42578125" customWidth="1"/>
    <col min="174" max="174" width="20.140625" customWidth="1"/>
    <col min="175" max="175" width="20.42578125" customWidth="1"/>
    <col min="176" max="176" width="18.140625" customWidth="1"/>
    <col min="177" max="177" width="19" customWidth="1"/>
    <col min="178" max="178" width="17.42578125" customWidth="1"/>
    <col min="179" max="179" width="16.42578125" customWidth="1"/>
    <col min="180" max="180" width="17.42578125" customWidth="1"/>
    <col min="181" max="181" width="16.42578125" customWidth="1"/>
    <col min="182" max="183" width="19" customWidth="1"/>
    <col min="184" max="184" width="16.42578125" customWidth="1"/>
    <col min="185" max="187" width="17.42578125" customWidth="1"/>
    <col min="188" max="189" width="19" customWidth="1"/>
    <col min="190" max="190" width="17.42578125" customWidth="1"/>
    <col min="191" max="191" width="11.5703125" customWidth="1"/>
    <col min="192" max="194" width="19" customWidth="1"/>
    <col min="195" max="195" width="11.5703125" customWidth="1"/>
    <col min="196" max="197" width="17.42578125" customWidth="1"/>
    <col min="198" max="198" width="11.5703125" customWidth="1"/>
    <col min="199" max="200" width="13.5703125" customWidth="1"/>
    <col min="201" max="201" width="11.5703125" customWidth="1"/>
    <col min="202" max="203" width="19" customWidth="1"/>
    <col min="204" max="206" width="17.42578125" customWidth="1"/>
    <col min="207" max="207" width="15.42578125" customWidth="1"/>
    <col min="208" max="208" width="16" customWidth="1"/>
    <col min="209" max="210" width="17" customWidth="1"/>
    <col min="211" max="211" width="11.5703125" customWidth="1"/>
    <col min="212" max="212" width="18.140625" customWidth="1"/>
    <col min="213" max="213" width="17" customWidth="1"/>
    <col min="214" max="214" width="16" customWidth="1"/>
    <col min="215" max="215" width="18.140625" customWidth="1"/>
    <col min="216" max="216" width="11.5703125" customWidth="1"/>
    <col min="217" max="217" width="18.140625" customWidth="1"/>
    <col min="218" max="218" width="19.5703125" customWidth="1"/>
    <col min="219" max="219" width="11.5703125" customWidth="1"/>
    <col min="220" max="220" width="16" customWidth="1"/>
    <col min="221" max="221" width="18.140625" customWidth="1"/>
    <col min="222" max="222" width="11.5703125" customWidth="1"/>
    <col min="223" max="223" width="16" customWidth="1"/>
    <col min="224" max="224" width="18.140625" customWidth="1"/>
    <col min="225" max="226" width="11.5703125" customWidth="1"/>
    <col min="227" max="228" width="17" customWidth="1"/>
    <col min="229" max="229" width="14.42578125" customWidth="1"/>
    <col min="230" max="230" width="16" customWidth="1"/>
    <col min="231" max="231" width="11.5703125" customWidth="1"/>
    <col min="232" max="232" width="16" customWidth="1"/>
    <col min="233" max="234" width="17" customWidth="1"/>
    <col min="235" max="235" width="18.140625" customWidth="1"/>
    <col min="236" max="236" width="19.5703125" customWidth="1"/>
    <col min="237" max="237" width="18.140625" customWidth="1"/>
    <col min="238" max="240" width="19.5703125" customWidth="1"/>
    <col min="241" max="241" width="11.5703125" customWidth="1"/>
    <col min="242" max="242" width="17" customWidth="1"/>
    <col min="243" max="243" width="11.5703125" customWidth="1"/>
    <col min="244" max="244" width="19.5703125" customWidth="1"/>
    <col min="245" max="245" width="15.42578125" customWidth="1"/>
    <col min="246" max="246" width="19" customWidth="1"/>
    <col min="247" max="248" width="17.42578125" customWidth="1"/>
    <col min="249" max="250" width="15.42578125" customWidth="1"/>
    <col min="251" max="251" width="17.42578125" customWidth="1"/>
    <col min="252" max="252" width="16.42578125" customWidth="1"/>
    <col min="253" max="253" width="19" customWidth="1"/>
    <col min="254" max="254" width="17.42578125" customWidth="1"/>
    <col min="255" max="255" width="18.140625" customWidth="1"/>
    <col min="256" max="256" width="19.5703125" customWidth="1"/>
    <col min="257" max="257" width="18.140625" customWidth="1"/>
    <col min="258" max="258" width="16" customWidth="1"/>
    <col min="259" max="259" width="17" customWidth="1"/>
    <col min="260" max="261" width="19.5703125" customWidth="1"/>
    <col min="262" max="262" width="11.5703125" customWidth="1"/>
    <col min="263" max="263" width="17" customWidth="1"/>
    <col min="264" max="264" width="16" customWidth="1"/>
    <col min="265" max="266" width="17" customWidth="1"/>
    <col min="267" max="267" width="13.5703125" customWidth="1"/>
    <col min="268" max="268" width="18.140625" customWidth="1"/>
    <col min="269" max="269" width="12.5703125" customWidth="1"/>
    <col min="270" max="270" width="16.42578125" customWidth="1"/>
    <col min="271" max="272" width="15.42578125" customWidth="1"/>
    <col min="273" max="273" width="16.42578125" customWidth="1"/>
    <col min="274" max="274" width="16" customWidth="1"/>
    <col min="275" max="276" width="15.42578125" customWidth="1"/>
    <col min="277" max="277" width="13.5703125" customWidth="1"/>
    <col min="278" max="282" width="20" customWidth="1"/>
    <col min="283" max="283" width="19" customWidth="1"/>
    <col min="284" max="284" width="20" customWidth="1"/>
    <col min="285" max="285" width="19" customWidth="1"/>
    <col min="286" max="286" width="20" customWidth="1"/>
    <col min="287" max="290" width="19" customWidth="1"/>
    <col min="291" max="291" width="20" customWidth="1"/>
    <col min="292" max="292" width="19" customWidth="1"/>
    <col min="293" max="294" width="20" customWidth="1"/>
    <col min="295" max="296" width="19" customWidth="1"/>
    <col min="297" max="297" width="15.42578125" customWidth="1"/>
    <col min="298" max="298" width="20" customWidth="1"/>
    <col min="299" max="299" width="16.42578125" customWidth="1"/>
    <col min="300" max="300" width="19" customWidth="1"/>
    <col min="301" max="301" width="18.140625" customWidth="1"/>
    <col min="302" max="303" width="17" customWidth="1"/>
    <col min="304" max="305" width="17.42578125" customWidth="1"/>
    <col min="306" max="306" width="18.140625" customWidth="1"/>
    <col min="307" max="307" width="13.5703125" customWidth="1"/>
    <col min="308" max="308" width="16.42578125" customWidth="1"/>
    <col min="309" max="312" width="11.5703125" customWidth="1"/>
    <col min="313" max="313" width="13.5703125" customWidth="1"/>
    <col min="314" max="314" width="16" customWidth="1"/>
    <col min="315" max="318" width="11.5703125" customWidth="1"/>
  </cols>
  <sheetData>
    <row r="1" spans="1:319">
      <c r="A1" t="s">
        <v>904</v>
      </c>
      <c r="B1" t="s">
        <v>1443</v>
      </c>
      <c r="C1" t="s">
        <v>1444</v>
      </c>
      <c r="D1" t="s">
        <v>905</v>
      </c>
      <c r="E1" t="s">
        <v>906</v>
      </c>
      <c r="F1" t="s">
        <v>907</v>
      </c>
      <c r="G1" t="s">
        <v>908</v>
      </c>
      <c r="H1" t="s">
        <v>909</v>
      </c>
      <c r="I1" t="s">
        <v>910</v>
      </c>
      <c r="J1" t="s">
        <v>911</v>
      </c>
      <c r="K1" t="s">
        <v>912</v>
      </c>
      <c r="L1" t="s">
        <v>913</v>
      </c>
      <c r="M1" t="s">
        <v>914</v>
      </c>
      <c r="N1" t="s">
        <v>915</v>
      </c>
      <c r="O1" t="s">
        <v>916</v>
      </c>
      <c r="P1" t="s">
        <v>917</v>
      </c>
      <c r="Q1" t="s">
        <v>918</v>
      </c>
      <c r="R1" t="s">
        <v>919</v>
      </c>
      <c r="S1" t="s">
        <v>920</v>
      </c>
      <c r="T1" t="s">
        <v>921</v>
      </c>
      <c r="U1" t="s">
        <v>922</v>
      </c>
      <c r="V1" t="s">
        <v>923</v>
      </c>
      <c r="W1" t="s">
        <v>924</v>
      </c>
      <c r="X1" t="s">
        <v>925</v>
      </c>
      <c r="Y1" t="s">
        <v>926</v>
      </c>
      <c r="Z1" t="s">
        <v>927</v>
      </c>
      <c r="AA1" t="s">
        <v>928</v>
      </c>
      <c r="AB1" t="s">
        <v>929</v>
      </c>
      <c r="AC1" t="s">
        <v>930</v>
      </c>
      <c r="AD1" t="s">
        <v>931</v>
      </c>
      <c r="AE1" t="s">
        <v>932</v>
      </c>
      <c r="AF1" t="s">
        <v>933</v>
      </c>
      <c r="AG1" t="s">
        <v>934</v>
      </c>
      <c r="AH1" t="s">
        <v>935</v>
      </c>
      <c r="AI1" t="s">
        <v>936</v>
      </c>
      <c r="AJ1" t="s">
        <v>937</v>
      </c>
      <c r="AK1" t="s">
        <v>938</v>
      </c>
      <c r="AL1" t="s">
        <v>939</v>
      </c>
      <c r="AM1" t="s">
        <v>940</v>
      </c>
      <c r="AN1" t="s">
        <v>941</v>
      </c>
      <c r="AO1" t="s">
        <v>942</v>
      </c>
      <c r="AP1" t="s">
        <v>943</v>
      </c>
      <c r="AQ1" t="s">
        <v>944</v>
      </c>
      <c r="AR1" t="s">
        <v>945</v>
      </c>
      <c r="AS1" t="s">
        <v>946</v>
      </c>
      <c r="AT1" t="s">
        <v>947</v>
      </c>
      <c r="AU1" t="s">
        <v>948</v>
      </c>
      <c r="AV1" t="s">
        <v>949</v>
      </c>
      <c r="AW1" t="s">
        <v>950</v>
      </c>
      <c r="AX1" t="s">
        <v>951</v>
      </c>
      <c r="AY1" t="s">
        <v>952</v>
      </c>
      <c r="AZ1" t="s">
        <v>953</v>
      </c>
      <c r="BA1" t="s">
        <v>954</v>
      </c>
      <c r="BB1" t="s">
        <v>955</v>
      </c>
      <c r="BC1" t="s">
        <v>956</v>
      </c>
      <c r="BD1" t="s">
        <v>957</v>
      </c>
      <c r="BE1" t="s">
        <v>958</v>
      </c>
      <c r="BF1" t="s">
        <v>959</v>
      </c>
      <c r="BG1" t="s">
        <v>960</v>
      </c>
      <c r="BH1" t="s">
        <v>961</v>
      </c>
      <c r="BI1" t="s">
        <v>962</v>
      </c>
      <c r="BJ1" t="s">
        <v>963</v>
      </c>
      <c r="BK1" t="s">
        <v>964</v>
      </c>
      <c r="BL1" t="s">
        <v>965</v>
      </c>
      <c r="BM1" t="s">
        <v>966</v>
      </c>
      <c r="BN1" t="s">
        <v>967</v>
      </c>
      <c r="BO1" t="s">
        <v>968</v>
      </c>
      <c r="BP1" t="s">
        <v>969</v>
      </c>
      <c r="BQ1" t="s">
        <v>970</v>
      </c>
      <c r="BR1" t="s">
        <v>971</v>
      </c>
      <c r="BS1" t="s">
        <v>972</v>
      </c>
      <c r="BT1" t="s">
        <v>973</v>
      </c>
      <c r="BU1" t="s">
        <v>974</v>
      </c>
      <c r="BV1" t="s">
        <v>975</v>
      </c>
      <c r="BW1" t="s">
        <v>976</v>
      </c>
      <c r="BX1" t="s">
        <v>977</v>
      </c>
      <c r="BY1" t="s">
        <v>978</v>
      </c>
      <c r="BZ1" t="s">
        <v>979</v>
      </c>
      <c r="CA1" t="s">
        <v>980</v>
      </c>
      <c r="CB1" t="s">
        <v>981</v>
      </c>
      <c r="CC1" t="s">
        <v>982</v>
      </c>
      <c r="CD1" t="s">
        <v>983</v>
      </c>
      <c r="CE1" t="s">
        <v>984</v>
      </c>
      <c r="CF1" t="s">
        <v>985</v>
      </c>
      <c r="CG1" t="s">
        <v>986</v>
      </c>
      <c r="CH1" t="s">
        <v>987</v>
      </c>
      <c r="CI1" t="s">
        <v>988</v>
      </c>
      <c r="CJ1" t="s">
        <v>989</v>
      </c>
      <c r="CK1" t="s">
        <v>990</v>
      </c>
      <c r="CL1" t="s">
        <v>991</v>
      </c>
      <c r="CM1" t="s">
        <v>992</v>
      </c>
      <c r="CN1" t="s">
        <v>993</v>
      </c>
      <c r="CO1" t="s">
        <v>994</v>
      </c>
      <c r="CP1" t="s">
        <v>995</v>
      </c>
      <c r="CQ1" t="s">
        <v>996</v>
      </c>
      <c r="CR1" t="s">
        <v>997</v>
      </c>
      <c r="CS1" t="s">
        <v>998</v>
      </c>
      <c r="CT1" t="s">
        <v>999</v>
      </c>
      <c r="CU1" t="s">
        <v>1000</v>
      </c>
      <c r="CV1" t="s">
        <v>1001</v>
      </c>
      <c r="CW1" t="s">
        <v>1002</v>
      </c>
      <c r="CX1" t="s">
        <v>1003</v>
      </c>
      <c r="CY1" t="s">
        <v>1004</v>
      </c>
      <c r="CZ1" t="s">
        <v>1005</v>
      </c>
      <c r="DA1" t="s">
        <v>1006</v>
      </c>
      <c r="DB1" t="s">
        <v>1007</v>
      </c>
      <c r="DC1" t="s">
        <v>1008</v>
      </c>
      <c r="DD1" t="s">
        <v>1009</v>
      </c>
      <c r="DE1" t="s">
        <v>1010</v>
      </c>
      <c r="DF1" t="s">
        <v>1011</v>
      </c>
      <c r="DG1" t="s">
        <v>1012</v>
      </c>
      <c r="DH1" t="s">
        <v>1013</v>
      </c>
      <c r="DI1" t="s">
        <v>1014</v>
      </c>
      <c r="DJ1" t="s">
        <v>1015</v>
      </c>
      <c r="DK1" t="s">
        <v>1016</v>
      </c>
      <c r="DL1" t="s">
        <v>1017</v>
      </c>
      <c r="DM1" t="s">
        <v>1018</v>
      </c>
      <c r="DN1" t="s">
        <v>1019</v>
      </c>
      <c r="DO1" t="s">
        <v>1020</v>
      </c>
      <c r="DP1" t="s">
        <v>1021</v>
      </c>
      <c r="DQ1" t="s">
        <v>1022</v>
      </c>
      <c r="DR1" t="s">
        <v>1023</v>
      </c>
      <c r="DS1" t="s">
        <v>1024</v>
      </c>
      <c r="DT1" t="s">
        <v>1025</v>
      </c>
      <c r="DU1" t="s">
        <v>1026</v>
      </c>
      <c r="DV1" t="s">
        <v>1027</v>
      </c>
      <c r="DW1" t="s">
        <v>1028</v>
      </c>
      <c r="DX1" t="s">
        <v>1029</v>
      </c>
      <c r="DY1" t="s">
        <v>1030</v>
      </c>
      <c r="DZ1" t="s">
        <v>1031</v>
      </c>
      <c r="EA1" t="s">
        <v>1032</v>
      </c>
      <c r="EB1" t="s">
        <v>1033</v>
      </c>
      <c r="EC1" t="s">
        <v>1034</v>
      </c>
      <c r="ED1" t="s">
        <v>1035</v>
      </c>
      <c r="EE1" t="s">
        <v>1036</v>
      </c>
      <c r="EF1" t="s">
        <v>1037</v>
      </c>
      <c r="EG1" t="s">
        <v>1038</v>
      </c>
      <c r="EH1" t="s">
        <v>1039</v>
      </c>
      <c r="EI1" t="s">
        <v>1040</v>
      </c>
      <c r="EJ1" t="s">
        <v>1041</v>
      </c>
      <c r="EK1" t="s">
        <v>1042</v>
      </c>
      <c r="EL1" t="s">
        <v>1043</v>
      </c>
      <c r="EM1" t="s">
        <v>1044</v>
      </c>
      <c r="EN1" t="s">
        <v>1045</v>
      </c>
      <c r="EO1" t="s">
        <v>1046</v>
      </c>
      <c r="EP1" t="s">
        <v>1047</v>
      </c>
      <c r="EQ1" t="s">
        <v>1048</v>
      </c>
      <c r="ER1" t="s">
        <v>1049</v>
      </c>
      <c r="ES1" t="s">
        <v>1050</v>
      </c>
      <c r="ET1" t="s">
        <v>1051</v>
      </c>
      <c r="EU1" t="s">
        <v>1052</v>
      </c>
      <c r="EV1" t="s">
        <v>1053</v>
      </c>
      <c r="EW1" t="s">
        <v>1054</v>
      </c>
      <c r="EX1" t="s">
        <v>1055</v>
      </c>
      <c r="EY1" t="s">
        <v>1056</v>
      </c>
      <c r="EZ1" t="s">
        <v>1057</v>
      </c>
      <c r="FA1" t="s">
        <v>1445</v>
      </c>
      <c r="FB1" t="s">
        <v>1446</v>
      </c>
      <c r="FC1" t="s">
        <v>1447</v>
      </c>
      <c r="FD1" t="s">
        <v>1448</v>
      </c>
      <c r="FE1" t="s">
        <v>1449</v>
      </c>
      <c r="FF1" t="s">
        <v>1450</v>
      </c>
      <c r="FG1" t="s">
        <v>1451</v>
      </c>
      <c r="FH1" t="s">
        <v>1452</v>
      </c>
      <c r="FI1" t="s">
        <v>1453</v>
      </c>
      <c r="FJ1" t="s">
        <v>1454</v>
      </c>
      <c r="FK1" t="s">
        <v>1455</v>
      </c>
      <c r="FL1" t="s">
        <v>1456</v>
      </c>
      <c r="FM1" t="s">
        <v>1457</v>
      </c>
      <c r="FN1" t="s">
        <v>1458</v>
      </c>
      <c r="FO1" t="s">
        <v>1459</v>
      </c>
      <c r="FP1" t="s">
        <v>1460</v>
      </c>
      <c r="FQ1" t="s">
        <v>1461</v>
      </c>
      <c r="FR1" t="s">
        <v>1462</v>
      </c>
      <c r="FS1" t="s">
        <v>1463</v>
      </c>
      <c r="FT1" t="s">
        <v>1464</v>
      </c>
    </row>
    <row r="2" spans="1:319">
      <c r="A2" s="29">
        <v>45291</v>
      </c>
      <c r="B2" s="2">
        <v>70814</v>
      </c>
      <c r="C2" s="1" t="s">
        <v>1480</v>
      </c>
      <c r="D2" s="29">
        <v>-96201</v>
      </c>
      <c r="E2" s="29"/>
      <c r="F2" s="29">
        <v>-87682</v>
      </c>
      <c r="G2" s="29">
        <v>5703953</v>
      </c>
      <c r="H2" s="29">
        <v>-87682</v>
      </c>
      <c r="I2" s="29">
        <v>1807290</v>
      </c>
      <c r="J2" s="29"/>
      <c r="K2" s="29"/>
      <c r="L2" s="29">
        <v>59047</v>
      </c>
      <c r="M2" s="29"/>
      <c r="N2" s="29">
        <v>11980986</v>
      </c>
      <c r="O2" s="29">
        <v>153025</v>
      </c>
      <c r="P2" s="29">
        <v>14578</v>
      </c>
      <c r="Q2" s="29">
        <v>11252859</v>
      </c>
      <c r="R2" s="29">
        <v>-273361</v>
      </c>
      <c r="S2" s="29">
        <v>-9665053</v>
      </c>
      <c r="T2" s="29">
        <v>-9665053</v>
      </c>
      <c r="U2" s="29"/>
      <c r="V2" s="29">
        <v>-1521436</v>
      </c>
      <c r="W2" s="29">
        <v>-491931</v>
      </c>
      <c r="X2" s="29">
        <v>-1335844</v>
      </c>
      <c r="Y2" s="29"/>
      <c r="Z2" s="29">
        <v>5703953</v>
      </c>
      <c r="AA2" s="29">
        <v>1580482</v>
      </c>
      <c r="AB2" s="29">
        <v>1866337</v>
      </c>
      <c r="AC2" s="29">
        <v>930406</v>
      </c>
      <c r="AD2" s="29"/>
      <c r="AE2" s="29"/>
      <c r="AF2" s="29"/>
      <c r="AG2" s="29">
        <v>-321</v>
      </c>
      <c r="AH2" s="29"/>
      <c r="AI2" s="29"/>
      <c r="AJ2" s="29"/>
      <c r="AK2" s="29"/>
      <c r="AL2" s="29"/>
      <c r="AM2" s="29"/>
      <c r="AN2" s="29">
        <v>-285855</v>
      </c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>
        <v>-4523946</v>
      </c>
      <c r="BD2" s="29"/>
      <c r="BE2" s="29"/>
      <c r="BF2" s="29">
        <v>-4523946</v>
      </c>
      <c r="BG2" s="29"/>
      <c r="BH2" s="29"/>
      <c r="BI2" s="29">
        <v>761890</v>
      </c>
      <c r="BJ2" s="29">
        <v>147250407</v>
      </c>
      <c r="BK2" s="29"/>
      <c r="BL2" s="29">
        <v>1544207</v>
      </c>
      <c r="BM2" s="29">
        <v>6130098</v>
      </c>
      <c r="BN2" s="29"/>
      <c r="BO2" s="29"/>
      <c r="BP2" s="29"/>
      <c r="BQ2" s="29"/>
      <c r="BR2" s="29"/>
      <c r="BS2" s="29"/>
      <c r="BT2" s="29">
        <v>82058</v>
      </c>
      <c r="BU2" s="29">
        <v>508</v>
      </c>
      <c r="BV2" s="29"/>
      <c r="BW2" s="29">
        <v>21193947</v>
      </c>
      <c r="BX2" s="29">
        <v>17096867</v>
      </c>
      <c r="BY2" s="29"/>
      <c r="BZ2" s="29"/>
      <c r="CA2" s="29"/>
      <c r="CB2" s="29"/>
      <c r="CC2" s="29">
        <v>241</v>
      </c>
      <c r="CD2" s="29"/>
      <c r="CE2" s="29"/>
      <c r="CF2" s="29"/>
      <c r="CG2" s="29"/>
      <c r="CH2" s="29"/>
      <c r="CI2" s="29"/>
      <c r="CJ2" s="29"/>
      <c r="CK2" s="29"/>
      <c r="CL2" s="29">
        <v>0</v>
      </c>
      <c r="CM2" s="29">
        <v>1139446</v>
      </c>
      <c r="CN2" s="29"/>
      <c r="CO2" s="29">
        <v>46015881</v>
      </c>
      <c r="CP2" s="29"/>
      <c r="CQ2" s="29">
        <v>118778290</v>
      </c>
      <c r="CR2" s="29"/>
      <c r="CS2" s="29">
        <v>107058483</v>
      </c>
      <c r="CT2" s="29">
        <v>11719806</v>
      </c>
      <c r="CU2" s="29">
        <v>21788</v>
      </c>
      <c r="CV2" s="29">
        <v>11834465</v>
      </c>
      <c r="CW2" s="29">
        <v>133176043</v>
      </c>
      <c r="CX2" s="29">
        <v>252850</v>
      </c>
      <c r="CY2" s="29"/>
      <c r="CZ2" s="29">
        <v>54511259</v>
      </c>
      <c r="DA2" s="29"/>
      <c r="DB2" s="29">
        <v>115826327</v>
      </c>
      <c r="DC2" s="29">
        <v>16972223</v>
      </c>
      <c r="DD2" s="29">
        <v>299144</v>
      </c>
      <c r="DE2" s="29">
        <v>115527182</v>
      </c>
      <c r="DF2" s="29">
        <v>6531343</v>
      </c>
      <c r="DG2" s="29"/>
      <c r="DH2" s="29">
        <v>612509</v>
      </c>
      <c r="DI2" s="29">
        <v>118778290</v>
      </c>
      <c r="DJ2" s="29">
        <v>82566</v>
      </c>
      <c r="DK2" s="29"/>
      <c r="DL2" s="29"/>
      <c r="DM2" s="29">
        <v>11719806</v>
      </c>
      <c r="DN2" s="29">
        <v>60</v>
      </c>
      <c r="DO2" s="29"/>
      <c r="DP2" s="29"/>
      <c r="DQ2" s="29"/>
      <c r="DR2" s="29">
        <v>6130098</v>
      </c>
      <c r="DS2" s="29">
        <v>21193947</v>
      </c>
      <c r="DT2" s="29">
        <v>8626</v>
      </c>
      <c r="DU2" s="29">
        <v>203605</v>
      </c>
      <c r="DV2" s="29">
        <v>147250407</v>
      </c>
      <c r="DW2" s="29"/>
      <c r="DX2" s="29"/>
      <c r="DY2" s="29"/>
      <c r="DZ2" s="29"/>
      <c r="EA2" s="29"/>
      <c r="EB2" s="29"/>
      <c r="EC2" s="29"/>
      <c r="ED2" s="29"/>
      <c r="EE2" s="29"/>
      <c r="EF2" s="29">
        <v>212497</v>
      </c>
      <c r="EG2" s="29"/>
      <c r="EH2" s="29">
        <v>212497</v>
      </c>
      <c r="EI2" s="29"/>
      <c r="EJ2" s="29">
        <v>5</v>
      </c>
      <c r="EK2" s="29">
        <v>387733</v>
      </c>
      <c r="EL2" s="29">
        <v>11948</v>
      </c>
      <c r="EM2" s="29"/>
      <c r="EN2" s="29"/>
      <c r="EO2" s="29">
        <v>931699</v>
      </c>
      <c r="EP2" s="29"/>
      <c r="EQ2" s="29"/>
      <c r="ER2" s="29"/>
      <c r="ES2" s="29">
        <v>377315</v>
      </c>
      <c r="ET2" s="29"/>
      <c r="EU2" s="29"/>
      <c r="EV2" s="29">
        <v>0</v>
      </c>
      <c r="EW2" s="29">
        <v>203600</v>
      </c>
      <c r="EX2" s="29">
        <v>163288</v>
      </c>
      <c r="EY2" s="29">
        <v>124584</v>
      </c>
      <c r="EZ2" s="29"/>
      <c r="FA2" s="29">
        <v>6076864</v>
      </c>
      <c r="FB2" s="29">
        <v>6531343</v>
      </c>
      <c r="FC2" s="29">
        <v>109113237</v>
      </c>
      <c r="FD2" s="29">
        <v>0</v>
      </c>
      <c r="FE2" s="29">
        <v>0</v>
      </c>
      <c r="FF2" s="29">
        <v>118778290</v>
      </c>
      <c r="FG2" s="29">
        <v>0</v>
      </c>
      <c r="FH2" s="29">
        <v>-4562528</v>
      </c>
      <c r="FI2" s="29">
        <v>-3155448</v>
      </c>
      <c r="FJ2" s="29">
        <v>109113237</v>
      </c>
      <c r="FK2" s="29">
        <v>118778290</v>
      </c>
      <c r="FL2" s="29">
        <v>0</v>
      </c>
      <c r="FM2" s="29">
        <v>105676240</v>
      </c>
      <c r="FN2" s="29">
        <v>111383623</v>
      </c>
      <c r="FO2" s="29">
        <v>-222701</v>
      </c>
      <c r="FP2" s="29">
        <v>4435653</v>
      </c>
      <c r="FQ2" s="29">
        <v>-88306</v>
      </c>
      <c r="FR2" s="29">
        <v>68401</v>
      </c>
      <c r="FS2" s="29">
        <v>-281549</v>
      </c>
      <c r="FT2" s="29">
        <v>863324</v>
      </c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  <c r="IX2" s="31"/>
      <c r="IY2" s="31"/>
      <c r="IZ2" s="31"/>
      <c r="JA2" s="31"/>
      <c r="JB2" s="31"/>
      <c r="JC2" s="31"/>
      <c r="JD2" s="31"/>
      <c r="JE2" s="31"/>
      <c r="JF2" s="31"/>
      <c r="JG2" s="31"/>
      <c r="JH2" s="31"/>
      <c r="JI2" s="31"/>
      <c r="JJ2" s="31"/>
      <c r="JK2" s="31"/>
      <c r="JL2" s="31"/>
      <c r="JM2" s="31"/>
      <c r="JN2" s="31"/>
      <c r="JO2" s="31"/>
      <c r="JP2" s="31"/>
      <c r="JQ2" s="31"/>
      <c r="JR2" s="31"/>
      <c r="JS2" s="31"/>
      <c r="JT2" s="31"/>
      <c r="JU2" s="31"/>
      <c r="JV2" s="31"/>
      <c r="JW2" s="31"/>
      <c r="JX2" s="31"/>
      <c r="JY2" s="31"/>
      <c r="JZ2" s="31"/>
      <c r="KA2" s="31"/>
      <c r="KB2" s="31"/>
      <c r="KC2" s="31"/>
      <c r="KD2" s="31"/>
      <c r="KE2" s="31"/>
      <c r="KF2" s="31"/>
      <c r="KG2" s="31"/>
      <c r="KH2" s="31"/>
      <c r="KI2" s="31"/>
      <c r="KJ2" s="31"/>
      <c r="KK2" s="31"/>
      <c r="KL2" s="31"/>
      <c r="KM2" s="31"/>
      <c r="KN2" s="31"/>
      <c r="KO2" s="31"/>
      <c r="KP2" s="31"/>
      <c r="KQ2" s="31"/>
      <c r="KR2" s="31"/>
      <c r="KS2" s="31"/>
      <c r="KT2" s="31"/>
      <c r="KU2" s="31"/>
      <c r="KV2" s="31"/>
      <c r="KW2" s="31"/>
      <c r="KX2" s="31"/>
      <c r="KY2" s="31"/>
      <c r="KZ2" s="31"/>
      <c r="LA2" s="31"/>
      <c r="LB2" s="31"/>
      <c r="LC2" s="31"/>
      <c r="LD2" s="31"/>
      <c r="LE2" s="31"/>
      <c r="LF2" s="1"/>
    </row>
    <row r="3" spans="1:319">
      <c r="A3" s="29">
        <v>45291</v>
      </c>
      <c r="B3" s="2">
        <v>71071</v>
      </c>
      <c r="C3" s="1" t="s">
        <v>1481</v>
      </c>
      <c r="D3" s="29">
        <v>-190314</v>
      </c>
      <c r="E3" s="29">
        <v>0</v>
      </c>
      <c r="F3" s="29">
        <v>-31038</v>
      </c>
      <c r="G3" s="29">
        <v>3295296</v>
      </c>
      <c r="H3" s="29">
        <v>-31038</v>
      </c>
      <c r="I3" s="29">
        <v>711733</v>
      </c>
      <c r="J3" s="29">
        <v>0</v>
      </c>
      <c r="K3" s="29">
        <v>206494</v>
      </c>
      <c r="L3" s="29">
        <v>861928</v>
      </c>
      <c r="M3" s="29">
        <v>0</v>
      </c>
      <c r="N3" s="29">
        <v>8597512</v>
      </c>
      <c r="O3" s="29">
        <v>-138248</v>
      </c>
      <c r="P3" s="29">
        <v>0</v>
      </c>
      <c r="Q3" s="29">
        <v>8048108</v>
      </c>
      <c r="R3" s="29">
        <v>-875816</v>
      </c>
      <c r="S3" s="29">
        <v>-6905480</v>
      </c>
      <c r="T3" s="29">
        <v>-6905480</v>
      </c>
      <c r="U3" s="29">
        <v>1088</v>
      </c>
      <c r="V3" s="29">
        <v>-605008</v>
      </c>
      <c r="W3" s="29">
        <v>-16118</v>
      </c>
      <c r="X3" s="29">
        <v>-585744</v>
      </c>
      <c r="Y3" s="29">
        <v>0</v>
      </c>
      <c r="Z3" s="29">
        <v>3295296</v>
      </c>
      <c r="AA3" s="29">
        <v>786901</v>
      </c>
      <c r="AB3" s="29">
        <v>1573661</v>
      </c>
      <c r="AC3" s="29">
        <v>1753814</v>
      </c>
      <c r="AD3" s="29">
        <v>0</v>
      </c>
      <c r="AE3" s="29">
        <v>0</v>
      </c>
      <c r="AF3" s="29">
        <v>0</v>
      </c>
      <c r="AG3" s="29">
        <v>-33</v>
      </c>
      <c r="AH3" s="29"/>
      <c r="AI3" s="29"/>
      <c r="AJ3" s="29"/>
      <c r="AK3" s="29"/>
      <c r="AL3" s="29"/>
      <c r="AM3" s="29"/>
      <c r="AN3" s="29">
        <v>-786761</v>
      </c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>
        <v>-3095072</v>
      </c>
      <c r="BD3" s="29">
        <v>0</v>
      </c>
      <c r="BE3" s="29">
        <v>0</v>
      </c>
      <c r="BF3" s="29">
        <v>-3093985</v>
      </c>
      <c r="BG3" s="29">
        <v>0</v>
      </c>
      <c r="BH3" s="29">
        <v>0</v>
      </c>
      <c r="BI3" s="29">
        <v>585740</v>
      </c>
      <c r="BJ3" s="29">
        <v>116829228</v>
      </c>
      <c r="BK3" s="29">
        <v>0</v>
      </c>
      <c r="BL3" s="29">
        <v>2485234</v>
      </c>
      <c r="BM3" s="29">
        <v>78179</v>
      </c>
      <c r="BN3" s="29">
        <v>0</v>
      </c>
      <c r="BO3" s="29">
        <v>0</v>
      </c>
      <c r="BP3" s="29">
        <v>0</v>
      </c>
      <c r="BQ3" s="29">
        <v>0</v>
      </c>
      <c r="BR3" s="29">
        <v>0</v>
      </c>
      <c r="BS3" s="29">
        <v>0</v>
      </c>
      <c r="BT3" s="29">
        <v>0</v>
      </c>
      <c r="BU3" s="29">
        <v>17154</v>
      </c>
      <c r="BV3" s="29">
        <v>0</v>
      </c>
      <c r="BW3" s="29">
        <v>11126141</v>
      </c>
      <c r="BX3" s="29">
        <v>42550879</v>
      </c>
      <c r="BY3" s="29">
        <v>0</v>
      </c>
      <c r="BZ3" s="29">
        <v>0</v>
      </c>
      <c r="CA3" s="29">
        <v>0</v>
      </c>
      <c r="CB3" s="29">
        <v>0</v>
      </c>
      <c r="CC3" s="29">
        <v>0</v>
      </c>
      <c r="CD3" s="29">
        <v>0</v>
      </c>
      <c r="CE3" s="29">
        <v>0</v>
      </c>
      <c r="CF3" s="29">
        <v>0</v>
      </c>
      <c r="CG3" s="29">
        <v>0</v>
      </c>
      <c r="CH3" s="29">
        <v>0</v>
      </c>
      <c r="CI3" s="29">
        <v>0</v>
      </c>
      <c r="CJ3" s="29">
        <v>0</v>
      </c>
      <c r="CK3" s="29">
        <v>0</v>
      </c>
      <c r="CL3" s="29">
        <v>1686637</v>
      </c>
      <c r="CM3" s="29">
        <v>4269755</v>
      </c>
      <c r="CN3" s="29">
        <v>494382</v>
      </c>
      <c r="CO3" s="29">
        <v>37813905</v>
      </c>
      <c r="CP3" s="29">
        <v>0</v>
      </c>
      <c r="CQ3" s="29">
        <v>101328805</v>
      </c>
      <c r="CR3" s="29">
        <v>23762</v>
      </c>
      <c r="CS3" s="29">
        <v>101203877</v>
      </c>
      <c r="CT3" s="29">
        <v>124899</v>
      </c>
      <c r="CU3" s="29">
        <v>25805</v>
      </c>
      <c r="CV3" s="29">
        <v>125800</v>
      </c>
      <c r="CW3" s="29">
        <v>113861195</v>
      </c>
      <c r="CX3" s="29">
        <v>0</v>
      </c>
      <c r="CY3" s="29">
        <v>0</v>
      </c>
      <c r="CZ3" s="29">
        <v>52131425</v>
      </c>
      <c r="DA3" s="29">
        <v>1367255</v>
      </c>
      <c r="DB3" s="29">
        <v>71310316</v>
      </c>
      <c r="DC3" s="29">
        <v>28416195</v>
      </c>
      <c r="DD3" s="29">
        <v>3096231</v>
      </c>
      <c r="DE3" s="29">
        <v>67914085</v>
      </c>
      <c r="DF3" s="29">
        <v>9954757</v>
      </c>
      <c r="DG3" s="29">
        <v>0</v>
      </c>
      <c r="DH3" s="29">
        <v>587637</v>
      </c>
      <c r="DI3" s="29">
        <v>101328805</v>
      </c>
      <c r="DJ3" s="29">
        <v>17154</v>
      </c>
      <c r="DK3" s="29">
        <v>0</v>
      </c>
      <c r="DL3" s="29">
        <v>0</v>
      </c>
      <c r="DM3" s="29">
        <v>124928</v>
      </c>
      <c r="DN3" s="29">
        <v>10090148</v>
      </c>
      <c r="DO3" s="29">
        <v>0</v>
      </c>
      <c r="DP3" s="29">
        <v>0</v>
      </c>
      <c r="DQ3" s="29">
        <v>0</v>
      </c>
      <c r="DR3" s="29">
        <v>78179</v>
      </c>
      <c r="DS3" s="29">
        <v>1422278</v>
      </c>
      <c r="DT3" s="29">
        <v>2585</v>
      </c>
      <c r="DU3" s="29">
        <v>242742</v>
      </c>
      <c r="DV3" s="29">
        <v>116829228</v>
      </c>
      <c r="DW3" s="29">
        <v>0</v>
      </c>
      <c r="DX3" s="29">
        <v>0</v>
      </c>
      <c r="DY3" s="29">
        <v>0</v>
      </c>
      <c r="DZ3" s="29">
        <v>9703862</v>
      </c>
      <c r="EA3" s="29">
        <v>1303790</v>
      </c>
      <c r="EB3" s="29">
        <v>29</v>
      </c>
      <c r="EC3" s="29">
        <v>0</v>
      </c>
      <c r="ED3" s="29">
        <v>6198056</v>
      </c>
      <c r="EE3" s="29">
        <v>0</v>
      </c>
      <c r="EF3" s="29">
        <v>10340</v>
      </c>
      <c r="EG3" s="29">
        <v>0</v>
      </c>
      <c r="EH3" s="29">
        <v>10340</v>
      </c>
      <c r="EI3" s="29">
        <v>0</v>
      </c>
      <c r="EJ3" s="29">
        <v>55459</v>
      </c>
      <c r="EK3" s="29">
        <v>71297</v>
      </c>
      <c r="EL3" s="29">
        <v>0</v>
      </c>
      <c r="EM3" s="29">
        <v>0</v>
      </c>
      <c r="EN3" s="29">
        <v>0</v>
      </c>
      <c r="EO3" s="29">
        <v>1897597</v>
      </c>
      <c r="EP3" s="29">
        <v>23762</v>
      </c>
      <c r="EQ3" s="29">
        <v>300000</v>
      </c>
      <c r="ER3" s="29">
        <v>3505807</v>
      </c>
      <c r="ES3" s="29">
        <v>1502997</v>
      </c>
      <c r="ET3" s="29">
        <v>0</v>
      </c>
      <c r="EU3" s="29">
        <v>0</v>
      </c>
      <c r="EV3" s="29">
        <v>2677281</v>
      </c>
      <c r="EW3" s="29">
        <v>187283</v>
      </c>
      <c r="EX3" s="29">
        <v>60957</v>
      </c>
      <c r="EY3" s="29">
        <v>0</v>
      </c>
      <c r="EZ3" s="29">
        <v>0</v>
      </c>
      <c r="FA3" s="29">
        <v>3295296</v>
      </c>
      <c r="FB3" s="29">
        <v>9954757</v>
      </c>
      <c r="FC3" s="29">
        <v>94629820</v>
      </c>
      <c r="FD3" s="29">
        <v>206494</v>
      </c>
      <c r="FE3" s="29">
        <v>0</v>
      </c>
      <c r="FF3" s="29">
        <v>101328807</v>
      </c>
      <c r="FG3" s="29">
        <v>-34656</v>
      </c>
      <c r="FH3" s="29">
        <v>-3095071</v>
      </c>
      <c r="FI3" s="29">
        <v>98927</v>
      </c>
      <c r="FJ3" s="29">
        <v>94423326</v>
      </c>
      <c r="FK3" s="29">
        <v>101328807</v>
      </c>
      <c r="FL3" s="29">
        <v>-6889007</v>
      </c>
      <c r="FM3" s="29">
        <v>87621290</v>
      </c>
      <c r="FN3" s="29">
        <v>91086154</v>
      </c>
      <c r="FO3" s="29">
        <v>31107</v>
      </c>
      <c r="FP3" s="29">
        <v>3125963</v>
      </c>
      <c r="FQ3" s="29">
        <v>-40052</v>
      </c>
      <c r="FR3" s="29">
        <v>147621</v>
      </c>
      <c r="FS3" s="29">
        <v>-218450</v>
      </c>
      <c r="FT3" s="29">
        <v>322552</v>
      </c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  <c r="IX3" s="31"/>
      <c r="IY3" s="31"/>
      <c r="IZ3" s="31"/>
      <c r="JA3" s="31"/>
      <c r="JB3" s="31"/>
      <c r="JC3" s="31"/>
      <c r="JD3" s="31"/>
      <c r="JE3" s="31"/>
      <c r="JF3" s="31"/>
      <c r="JG3" s="31"/>
      <c r="JH3" s="31"/>
      <c r="JI3" s="31"/>
      <c r="JJ3" s="31"/>
      <c r="JK3" s="31"/>
      <c r="JL3" s="31"/>
      <c r="JM3" s="31"/>
      <c r="JN3" s="31"/>
      <c r="JO3" s="31"/>
      <c r="JP3" s="31"/>
      <c r="JQ3" s="31"/>
      <c r="JR3" s="31"/>
      <c r="JS3" s="31"/>
      <c r="JT3" s="31"/>
      <c r="JU3" s="31"/>
      <c r="JV3" s="31"/>
      <c r="JW3" s="31"/>
      <c r="JX3" s="31"/>
      <c r="JY3" s="31"/>
      <c r="JZ3" s="31"/>
      <c r="KA3" s="31"/>
      <c r="KB3" s="31"/>
      <c r="KC3" s="31"/>
      <c r="KD3" s="31"/>
      <c r="KE3" s="31"/>
      <c r="KF3" s="31"/>
      <c r="KG3" s="31"/>
      <c r="KH3" s="31"/>
      <c r="KI3" s="31"/>
      <c r="KJ3" s="31"/>
      <c r="KK3" s="31"/>
      <c r="KL3" s="31"/>
      <c r="KM3" s="31"/>
      <c r="KN3" s="31"/>
      <c r="KO3" s="31"/>
      <c r="KP3" s="31"/>
      <c r="KQ3" s="31"/>
      <c r="KR3" s="31"/>
      <c r="KS3" s="31"/>
      <c r="KT3" s="31"/>
      <c r="KU3" s="31"/>
      <c r="KV3" s="31"/>
      <c r="KW3" s="31"/>
      <c r="KX3" s="31"/>
      <c r="KY3" s="31"/>
      <c r="KZ3" s="31"/>
      <c r="LA3" s="31"/>
      <c r="LB3" s="31"/>
      <c r="LC3" s="31"/>
      <c r="LD3" s="31"/>
      <c r="LE3" s="31"/>
      <c r="LF3" s="1"/>
    </row>
    <row r="4" spans="1:319">
      <c r="A4" s="29">
        <v>45291</v>
      </c>
      <c r="B4" s="2">
        <v>70807</v>
      </c>
      <c r="C4" s="1" t="s">
        <v>1482</v>
      </c>
      <c r="D4" s="29">
        <v>-170978</v>
      </c>
      <c r="E4" s="29">
        <v>0</v>
      </c>
      <c r="F4" s="29">
        <v>-69843</v>
      </c>
      <c r="G4" s="29">
        <v>6872931</v>
      </c>
      <c r="H4" s="29">
        <v>-69843</v>
      </c>
      <c r="I4" s="29">
        <v>211393</v>
      </c>
      <c r="J4" s="29">
        <v>0</v>
      </c>
      <c r="K4" s="29">
        <v>0</v>
      </c>
      <c r="L4" s="29">
        <v>30329</v>
      </c>
      <c r="M4" s="29">
        <v>-72</v>
      </c>
      <c r="N4" s="29">
        <v>18223628</v>
      </c>
      <c r="O4" s="29">
        <v>843492</v>
      </c>
      <c r="P4" s="29">
        <v>28579</v>
      </c>
      <c r="Q4" s="29">
        <v>7605795</v>
      </c>
      <c r="R4" s="29">
        <v>8424018</v>
      </c>
      <c r="S4" s="29">
        <v>-17791980</v>
      </c>
      <c r="T4" s="29">
        <v>-17792052</v>
      </c>
      <c r="U4" s="29">
        <v>188</v>
      </c>
      <c r="V4" s="29">
        <v>-179117</v>
      </c>
      <c r="W4" s="29">
        <v>-490895</v>
      </c>
      <c r="X4" s="29">
        <v>-605873</v>
      </c>
      <c r="Y4" s="29">
        <v>0</v>
      </c>
      <c r="Z4" s="29">
        <v>6872931</v>
      </c>
      <c r="AA4" s="29">
        <v>209446</v>
      </c>
      <c r="AB4" s="29">
        <v>241722</v>
      </c>
      <c r="AC4" s="29">
        <v>1493335</v>
      </c>
      <c r="AD4" s="29">
        <v>0</v>
      </c>
      <c r="AE4" s="29">
        <v>0</v>
      </c>
      <c r="AF4" s="29">
        <v>0</v>
      </c>
      <c r="AG4" s="29">
        <v>-613</v>
      </c>
      <c r="AH4" s="29">
        <v>0</v>
      </c>
      <c r="AI4" s="29">
        <v>0</v>
      </c>
      <c r="AJ4" s="29">
        <v>0</v>
      </c>
      <c r="AK4" s="29">
        <v>0</v>
      </c>
      <c r="AL4" s="29">
        <v>0</v>
      </c>
      <c r="AM4" s="29">
        <v>0</v>
      </c>
      <c r="AN4" s="29">
        <v>-32276</v>
      </c>
      <c r="AO4" s="29">
        <v>0</v>
      </c>
      <c r="AP4" s="29">
        <v>0</v>
      </c>
      <c r="AQ4" s="29">
        <v>0</v>
      </c>
      <c r="AR4" s="29">
        <v>0</v>
      </c>
      <c r="AS4" s="29">
        <v>0</v>
      </c>
      <c r="AT4" s="29">
        <v>0</v>
      </c>
      <c r="AU4" s="29">
        <v>0</v>
      </c>
      <c r="AV4" s="29">
        <v>0</v>
      </c>
      <c r="AW4" s="29">
        <v>0</v>
      </c>
      <c r="AX4" s="29">
        <v>0</v>
      </c>
      <c r="AY4" s="29">
        <v>0</v>
      </c>
      <c r="AZ4" s="29">
        <v>0</v>
      </c>
      <c r="BA4" s="29">
        <v>0</v>
      </c>
      <c r="BB4" s="29">
        <v>0</v>
      </c>
      <c r="BC4" s="29">
        <v>-5928638</v>
      </c>
      <c r="BD4" s="29">
        <v>0</v>
      </c>
      <c r="BE4" s="29">
        <v>0</v>
      </c>
      <c r="BF4" s="29">
        <v>-5928450</v>
      </c>
      <c r="BG4" s="29">
        <v>770000</v>
      </c>
      <c r="BH4" s="29">
        <v>0</v>
      </c>
      <c r="BI4" s="29">
        <v>443242</v>
      </c>
      <c r="BJ4" s="29">
        <v>156358287</v>
      </c>
      <c r="BK4" s="29">
        <v>0</v>
      </c>
      <c r="BL4" s="29">
        <v>8790</v>
      </c>
      <c r="BM4" s="29">
        <v>7035886</v>
      </c>
      <c r="BN4" s="29">
        <v>0</v>
      </c>
      <c r="BO4" s="29">
        <v>7035886</v>
      </c>
      <c r="BP4" s="29">
        <v>8790</v>
      </c>
      <c r="BQ4" s="29">
        <v>0</v>
      </c>
      <c r="BR4" s="29">
        <v>0</v>
      </c>
      <c r="BS4" s="29">
        <v>0</v>
      </c>
      <c r="BT4" s="29">
        <v>0</v>
      </c>
      <c r="BU4" s="29">
        <v>196</v>
      </c>
      <c r="BV4" s="29">
        <v>0</v>
      </c>
      <c r="BW4" s="29">
        <v>1851319</v>
      </c>
      <c r="BX4" s="29">
        <v>65700430</v>
      </c>
      <c r="BY4" s="29">
        <v>0</v>
      </c>
      <c r="BZ4" s="29">
        <v>0</v>
      </c>
      <c r="CA4" s="29">
        <v>0</v>
      </c>
      <c r="CB4" s="29">
        <v>0</v>
      </c>
      <c r="CC4" s="29">
        <v>0</v>
      </c>
      <c r="CD4" s="29">
        <v>0</v>
      </c>
      <c r="CE4" s="29">
        <v>0</v>
      </c>
      <c r="CF4" s="29">
        <v>0</v>
      </c>
      <c r="CG4" s="29">
        <v>529</v>
      </c>
      <c r="CH4" s="29">
        <v>0</v>
      </c>
      <c r="CI4" s="29">
        <v>529</v>
      </c>
      <c r="CJ4" s="29">
        <v>0</v>
      </c>
      <c r="CK4" s="29">
        <v>0</v>
      </c>
      <c r="CL4" s="29">
        <v>154415</v>
      </c>
      <c r="CM4" s="29">
        <v>2328490</v>
      </c>
      <c r="CN4" s="29">
        <v>0</v>
      </c>
      <c r="CO4" s="29">
        <v>31339801</v>
      </c>
      <c r="CP4" s="29">
        <v>0</v>
      </c>
      <c r="CQ4" s="29">
        <v>145142592</v>
      </c>
      <c r="CR4" s="29">
        <v>0</v>
      </c>
      <c r="CS4" s="29">
        <v>122900534</v>
      </c>
      <c r="CT4" s="29">
        <v>22242058</v>
      </c>
      <c r="CU4" s="29">
        <v>24294</v>
      </c>
      <c r="CV4" s="29">
        <v>22242058</v>
      </c>
      <c r="CW4" s="29">
        <v>127901109</v>
      </c>
      <c r="CX4" s="29">
        <v>1176619</v>
      </c>
      <c r="CY4" s="29">
        <v>321836</v>
      </c>
      <c r="CZ4" s="29">
        <v>78493800</v>
      </c>
      <c r="DA4" s="29">
        <v>11425021</v>
      </c>
      <c r="DB4" s="29">
        <v>61024060</v>
      </c>
      <c r="DC4" s="29">
        <v>24198054</v>
      </c>
      <c r="DD4" s="29">
        <v>8078070</v>
      </c>
      <c r="DE4" s="29">
        <v>52081714</v>
      </c>
      <c r="DF4" s="29">
        <v>12363400</v>
      </c>
      <c r="DG4" s="29">
        <v>0</v>
      </c>
      <c r="DH4" s="29">
        <v>0</v>
      </c>
      <c r="DI4" s="29">
        <v>145142592</v>
      </c>
      <c r="DJ4" s="29">
        <v>196</v>
      </c>
      <c r="DK4" s="29">
        <v>0</v>
      </c>
      <c r="DL4" s="29">
        <v>0</v>
      </c>
      <c r="DM4" s="29">
        <v>22242058</v>
      </c>
      <c r="DN4" s="29">
        <v>23865167</v>
      </c>
      <c r="DO4" s="29">
        <v>0</v>
      </c>
      <c r="DP4" s="29">
        <v>0</v>
      </c>
      <c r="DQ4" s="29">
        <v>0</v>
      </c>
      <c r="DR4" s="29">
        <v>0</v>
      </c>
      <c r="DS4" s="29">
        <v>1081319</v>
      </c>
      <c r="DT4" s="29">
        <v>0</v>
      </c>
      <c r="DU4" s="29">
        <v>313397</v>
      </c>
      <c r="DV4" s="29">
        <v>156358287</v>
      </c>
      <c r="DW4" s="29">
        <v>0</v>
      </c>
      <c r="DX4" s="29">
        <v>0</v>
      </c>
      <c r="DY4" s="29">
        <v>0</v>
      </c>
      <c r="DZ4" s="29">
        <v>0</v>
      </c>
      <c r="EA4" s="29">
        <v>703533</v>
      </c>
      <c r="EB4" s="29">
        <v>0</v>
      </c>
      <c r="EC4" s="29">
        <v>0</v>
      </c>
      <c r="ED4" s="29">
        <v>0</v>
      </c>
      <c r="EE4" s="29">
        <v>0</v>
      </c>
      <c r="EF4" s="29">
        <v>243436</v>
      </c>
      <c r="EG4" s="29">
        <v>0</v>
      </c>
      <c r="EH4" s="29">
        <v>243436</v>
      </c>
      <c r="EI4" s="29">
        <v>0</v>
      </c>
      <c r="EJ4" s="29">
        <v>90152</v>
      </c>
      <c r="EK4" s="29">
        <v>5868443</v>
      </c>
      <c r="EL4" s="29">
        <v>1270</v>
      </c>
      <c r="EM4" s="29">
        <v>0</v>
      </c>
      <c r="EN4" s="29">
        <v>0</v>
      </c>
      <c r="EO4" s="29">
        <v>0</v>
      </c>
      <c r="EP4" s="29">
        <v>0</v>
      </c>
      <c r="EQ4" s="29">
        <v>864276</v>
      </c>
      <c r="ER4" s="29">
        <v>0</v>
      </c>
      <c r="ES4" s="29">
        <v>1730833</v>
      </c>
      <c r="ET4" s="29">
        <v>0</v>
      </c>
      <c r="EU4" s="29">
        <v>0</v>
      </c>
      <c r="EV4" s="29">
        <v>5890352</v>
      </c>
      <c r="EW4" s="29">
        <v>223245</v>
      </c>
      <c r="EX4" s="29">
        <v>5623208</v>
      </c>
      <c r="EY4" s="29">
        <v>0</v>
      </c>
      <c r="EZ4" s="29">
        <v>0</v>
      </c>
      <c r="FA4" s="29">
        <v>6872931</v>
      </c>
      <c r="FB4" s="29">
        <v>12363399</v>
      </c>
      <c r="FC4" s="29">
        <v>146073242</v>
      </c>
      <c r="FD4" s="29">
        <v>0</v>
      </c>
      <c r="FE4" s="29">
        <v>0</v>
      </c>
      <c r="FF4" s="29">
        <v>145142592</v>
      </c>
      <c r="FG4" s="29">
        <v>0</v>
      </c>
      <c r="FH4" s="29">
        <v>-5928639</v>
      </c>
      <c r="FI4" s="29">
        <v>-20887120</v>
      </c>
      <c r="FJ4" s="29">
        <v>146073242</v>
      </c>
      <c r="FK4" s="29">
        <v>145142592</v>
      </c>
      <c r="FL4" s="29">
        <v>7598759</v>
      </c>
      <c r="FM4" s="29">
        <v>128549909</v>
      </c>
      <c r="FN4" s="29">
        <v>131686010</v>
      </c>
      <c r="FO4" s="29">
        <v>908829</v>
      </c>
      <c r="FP4" s="29">
        <v>1420130</v>
      </c>
      <c r="FQ4" s="29">
        <v>-44562</v>
      </c>
      <c r="FR4" s="29">
        <v>-92587</v>
      </c>
      <c r="FS4" s="29">
        <v>-4234972</v>
      </c>
      <c r="FT4" s="29">
        <v>1093183</v>
      </c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1"/>
    </row>
    <row r="5" spans="1:319">
      <c r="A5" s="29">
        <v>45291</v>
      </c>
      <c r="B5" s="2">
        <v>71044</v>
      </c>
      <c r="C5" s="1" t="s">
        <v>1483</v>
      </c>
      <c r="D5" s="29">
        <v>-201649</v>
      </c>
      <c r="E5" s="29">
        <v>0</v>
      </c>
      <c r="F5" s="29">
        <v>-49583</v>
      </c>
      <c r="G5" s="29">
        <v>3659669</v>
      </c>
      <c r="H5" s="29">
        <v>-49583</v>
      </c>
      <c r="I5" s="29">
        <v>672121</v>
      </c>
      <c r="J5" s="29">
        <v>0</v>
      </c>
      <c r="K5" s="29">
        <v>0</v>
      </c>
      <c r="L5" s="29">
        <v>0</v>
      </c>
      <c r="M5" s="29">
        <v>0</v>
      </c>
      <c r="N5" s="29">
        <v>8790886</v>
      </c>
      <c r="O5" s="29">
        <v>3716853</v>
      </c>
      <c r="P5" s="29">
        <v>27170</v>
      </c>
      <c r="Q5" s="29">
        <v>-40534</v>
      </c>
      <c r="R5" s="29">
        <v>3805254</v>
      </c>
      <c r="S5" s="29">
        <v>-8100234</v>
      </c>
      <c r="T5" s="29">
        <v>-8100234</v>
      </c>
      <c r="U5" s="29">
        <v>0</v>
      </c>
      <c r="V5" s="29">
        <v>-574516</v>
      </c>
      <c r="W5" s="29">
        <v>-259435</v>
      </c>
      <c r="X5" s="29">
        <v>-777399</v>
      </c>
      <c r="Y5" s="29">
        <v>0</v>
      </c>
      <c r="Z5" s="29">
        <v>3659669</v>
      </c>
      <c r="AA5" s="29">
        <v>574516</v>
      </c>
      <c r="AB5" s="29">
        <v>672121</v>
      </c>
      <c r="AC5" s="29">
        <v>1872244</v>
      </c>
      <c r="AD5" s="29">
        <v>0</v>
      </c>
      <c r="AE5" s="29">
        <v>0</v>
      </c>
      <c r="AF5" s="29">
        <v>0</v>
      </c>
      <c r="AG5" s="29">
        <v>-388452</v>
      </c>
      <c r="AH5" s="29">
        <v>0</v>
      </c>
      <c r="AI5" s="29">
        <v>0</v>
      </c>
      <c r="AJ5" s="29">
        <v>0</v>
      </c>
      <c r="AK5" s="29">
        <v>0</v>
      </c>
      <c r="AL5" s="29">
        <v>0</v>
      </c>
      <c r="AM5" s="29">
        <v>0</v>
      </c>
      <c r="AN5" s="29">
        <v>-97605</v>
      </c>
      <c r="AO5" s="29">
        <v>0</v>
      </c>
      <c r="AP5" s="29">
        <v>0</v>
      </c>
      <c r="AQ5" s="29">
        <v>0</v>
      </c>
      <c r="AR5" s="29">
        <v>0</v>
      </c>
      <c r="AS5" s="29">
        <v>0</v>
      </c>
      <c r="AT5" s="29">
        <v>0</v>
      </c>
      <c r="AU5" s="29">
        <v>0</v>
      </c>
      <c r="AV5" s="29">
        <v>0</v>
      </c>
      <c r="AW5" s="29">
        <v>0</v>
      </c>
      <c r="AX5" s="29">
        <v>0</v>
      </c>
      <c r="AY5" s="29">
        <v>0</v>
      </c>
      <c r="AZ5" s="29">
        <v>0</v>
      </c>
      <c r="BA5" s="29">
        <v>0</v>
      </c>
      <c r="BB5" s="29">
        <v>0</v>
      </c>
      <c r="BC5" s="29">
        <v>-2689388</v>
      </c>
      <c r="BD5" s="29">
        <v>0</v>
      </c>
      <c r="BE5" s="29">
        <v>0</v>
      </c>
      <c r="BF5" s="29">
        <v>-2689388</v>
      </c>
      <c r="BG5" s="29">
        <v>0</v>
      </c>
      <c r="BH5" s="29">
        <v>0</v>
      </c>
      <c r="BI5" s="29">
        <v>669544</v>
      </c>
      <c r="BJ5" s="29">
        <v>120458998</v>
      </c>
      <c r="BK5" s="29">
        <v>0</v>
      </c>
      <c r="BL5" s="29">
        <v>99100</v>
      </c>
      <c r="BM5" s="29">
        <v>1767408</v>
      </c>
      <c r="BN5" s="29">
        <v>0</v>
      </c>
      <c r="BO5" s="29">
        <v>0</v>
      </c>
      <c r="BP5" s="29">
        <v>0</v>
      </c>
      <c r="BQ5" s="29">
        <v>0</v>
      </c>
      <c r="BR5" s="29">
        <v>0</v>
      </c>
      <c r="BS5" s="29">
        <v>0</v>
      </c>
      <c r="BT5" s="29">
        <v>0</v>
      </c>
      <c r="BU5" s="29">
        <v>0</v>
      </c>
      <c r="BV5" s="29">
        <v>0</v>
      </c>
      <c r="BW5" s="29">
        <v>7599904</v>
      </c>
      <c r="BX5" s="29">
        <v>73464330</v>
      </c>
      <c r="BY5" s="29">
        <v>0</v>
      </c>
      <c r="BZ5" s="29">
        <v>0</v>
      </c>
      <c r="CA5" s="29">
        <v>0</v>
      </c>
      <c r="CB5" s="29">
        <v>0</v>
      </c>
      <c r="CC5" s="29">
        <v>0</v>
      </c>
      <c r="CD5" s="29">
        <v>0</v>
      </c>
      <c r="CE5" s="29">
        <v>0</v>
      </c>
      <c r="CF5" s="29">
        <v>0</v>
      </c>
      <c r="CG5" s="29">
        <v>0</v>
      </c>
      <c r="CH5" s="29">
        <v>0</v>
      </c>
      <c r="CI5" s="29">
        <v>0</v>
      </c>
      <c r="CJ5" s="29">
        <v>0</v>
      </c>
      <c r="CK5" s="29">
        <v>0</v>
      </c>
      <c r="CL5" s="29">
        <v>15552972</v>
      </c>
      <c r="CM5" s="29">
        <v>30951331</v>
      </c>
      <c r="CN5" s="29">
        <v>0</v>
      </c>
      <c r="CO5" s="29">
        <v>29844768</v>
      </c>
      <c r="CP5" s="29">
        <v>0</v>
      </c>
      <c r="CQ5" s="29">
        <v>80115522</v>
      </c>
      <c r="CR5" s="29">
        <v>6022</v>
      </c>
      <c r="CS5" s="29">
        <v>80115522</v>
      </c>
      <c r="CT5" s="29">
        <v>0</v>
      </c>
      <c r="CU5" s="29">
        <v>0</v>
      </c>
      <c r="CV5" s="29">
        <v>0</v>
      </c>
      <c r="CW5" s="29">
        <v>115622610</v>
      </c>
      <c r="CX5" s="29">
        <v>794661</v>
      </c>
      <c r="CY5" s="29">
        <v>3378232</v>
      </c>
      <c r="CZ5" s="29">
        <v>36609322</v>
      </c>
      <c r="DA5" s="29">
        <v>9329207</v>
      </c>
      <c r="DB5" s="29">
        <v>41363619</v>
      </c>
      <c r="DC5" s="29">
        <v>12739611</v>
      </c>
      <c r="DD5" s="29">
        <v>37610637</v>
      </c>
      <c r="DE5" s="29">
        <v>3414166</v>
      </c>
      <c r="DF5" s="29">
        <v>12951462</v>
      </c>
      <c r="DG5" s="29">
        <v>0</v>
      </c>
      <c r="DH5" s="29">
        <v>91030</v>
      </c>
      <c r="DI5" s="29">
        <v>80115522</v>
      </c>
      <c r="DJ5" s="29">
        <v>0</v>
      </c>
      <c r="DK5" s="29">
        <v>0</v>
      </c>
      <c r="DL5" s="29">
        <v>0</v>
      </c>
      <c r="DM5" s="29">
        <v>0</v>
      </c>
      <c r="DN5" s="29">
        <v>30456046</v>
      </c>
      <c r="DO5" s="29">
        <v>0</v>
      </c>
      <c r="DP5" s="29">
        <v>0</v>
      </c>
      <c r="DQ5" s="29">
        <v>0</v>
      </c>
      <c r="DR5" s="29">
        <v>1767408</v>
      </c>
      <c r="DS5" s="29">
        <v>7599904</v>
      </c>
      <c r="DT5" s="29">
        <v>18811</v>
      </c>
      <c r="DU5" s="29">
        <v>1518280</v>
      </c>
      <c r="DV5" s="29">
        <v>120458998</v>
      </c>
      <c r="DW5" s="29">
        <v>0</v>
      </c>
      <c r="DX5" s="29">
        <v>0</v>
      </c>
      <c r="DY5" s="29">
        <v>0</v>
      </c>
      <c r="DZ5" s="29">
        <v>0</v>
      </c>
      <c r="EA5" s="29">
        <v>709970</v>
      </c>
      <c r="EB5" s="29">
        <v>0</v>
      </c>
      <c r="EC5" s="29">
        <v>0</v>
      </c>
      <c r="ED5" s="29">
        <v>0</v>
      </c>
      <c r="EE5" s="29">
        <v>44493</v>
      </c>
      <c r="EF5" s="29">
        <v>1191</v>
      </c>
      <c r="EG5" s="29"/>
      <c r="EH5" s="29">
        <v>1191</v>
      </c>
      <c r="EI5" s="29"/>
      <c r="EJ5" s="29">
        <v>1289237</v>
      </c>
      <c r="EK5" s="29">
        <v>3219008</v>
      </c>
      <c r="EL5" s="29">
        <v>1463803</v>
      </c>
      <c r="EM5" s="29">
        <v>338816</v>
      </c>
      <c r="EN5" s="29">
        <v>0</v>
      </c>
      <c r="EO5" s="29">
        <v>8070</v>
      </c>
      <c r="EP5" s="29">
        <v>0</v>
      </c>
      <c r="EQ5" s="29">
        <v>0</v>
      </c>
      <c r="ER5" s="29">
        <v>0</v>
      </c>
      <c r="ES5" s="29">
        <v>14728815</v>
      </c>
      <c r="ET5" s="29">
        <v>0</v>
      </c>
      <c r="EU5" s="29">
        <v>6022</v>
      </c>
      <c r="EV5" s="29">
        <v>11239601</v>
      </c>
      <c r="EW5" s="29">
        <v>229043</v>
      </c>
      <c r="EX5" s="29">
        <v>1709521</v>
      </c>
      <c r="EY5" s="29">
        <v>6321633</v>
      </c>
      <c r="EZ5" s="29">
        <v>0</v>
      </c>
      <c r="FA5" s="29">
        <v>3659669</v>
      </c>
      <c r="FB5" s="29">
        <v>12951463</v>
      </c>
      <c r="FC5" s="29">
        <v>72015288</v>
      </c>
      <c r="FD5" s="29">
        <v>0</v>
      </c>
      <c r="FE5" s="29">
        <v>0</v>
      </c>
      <c r="FF5" s="29">
        <v>80115522</v>
      </c>
      <c r="FG5" s="29">
        <v>0</v>
      </c>
      <c r="FH5" s="29">
        <v>-2689388</v>
      </c>
      <c r="FI5" s="29">
        <v>-10010181</v>
      </c>
      <c r="FJ5" s="29">
        <v>72015288</v>
      </c>
      <c r="FK5" s="29">
        <v>80115522</v>
      </c>
      <c r="FL5" s="29"/>
      <c r="FM5" s="29">
        <v>61828118</v>
      </c>
      <c r="FN5" s="29">
        <v>66592445</v>
      </c>
      <c r="FO5" s="29">
        <v>533517</v>
      </c>
      <c r="FP5" s="29">
        <v>3237491</v>
      </c>
      <c r="FQ5" s="29">
        <v>-46903</v>
      </c>
      <c r="FR5" s="29">
        <v>69941</v>
      </c>
      <c r="FS5" s="29">
        <v>-176989</v>
      </c>
      <c r="FT5" s="29">
        <v>571614</v>
      </c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  <c r="IX5" s="31"/>
      <c r="IY5" s="31"/>
      <c r="IZ5" s="31"/>
      <c r="JA5" s="31"/>
      <c r="JB5" s="31"/>
      <c r="JC5" s="31"/>
      <c r="JD5" s="31"/>
      <c r="JE5" s="31"/>
      <c r="JF5" s="31"/>
      <c r="JG5" s="31"/>
      <c r="JH5" s="31"/>
      <c r="JI5" s="31"/>
      <c r="JJ5" s="31"/>
      <c r="JK5" s="31"/>
      <c r="JL5" s="31"/>
      <c r="JM5" s="31"/>
      <c r="JN5" s="31"/>
      <c r="JO5" s="31"/>
      <c r="JP5" s="31"/>
      <c r="JQ5" s="31"/>
      <c r="JR5" s="31"/>
      <c r="JS5" s="31"/>
      <c r="JT5" s="31"/>
      <c r="JU5" s="31"/>
      <c r="JV5" s="31"/>
      <c r="JW5" s="31"/>
      <c r="JX5" s="31"/>
      <c r="JY5" s="31"/>
      <c r="JZ5" s="31"/>
      <c r="KA5" s="31"/>
      <c r="KB5" s="31"/>
      <c r="KC5" s="31"/>
      <c r="KD5" s="31"/>
      <c r="KE5" s="31"/>
      <c r="KF5" s="31"/>
      <c r="KG5" s="31"/>
      <c r="KH5" s="31"/>
      <c r="KI5" s="31"/>
      <c r="KJ5" s="31"/>
      <c r="KK5" s="31"/>
      <c r="KL5" s="31"/>
      <c r="KM5" s="31"/>
      <c r="KN5" s="31"/>
      <c r="KO5" s="31"/>
      <c r="KP5" s="31"/>
      <c r="KQ5" s="31"/>
      <c r="KR5" s="31"/>
      <c r="KS5" s="31"/>
      <c r="KT5" s="31"/>
      <c r="KU5" s="31"/>
      <c r="KV5" s="31"/>
      <c r="KW5" s="31"/>
      <c r="KX5" s="31"/>
      <c r="KY5" s="31"/>
      <c r="KZ5" s="31"/>
      <c r="LA5" s="31"/>
      <c r="LB5" s="31"/>
      <c r="LC5" s="31"/>
      <c r="LD5" s="31"/>
      <c r="LE5" s="31"/>
      <c r="LF5" s="1"/>
    </row>
    <row r="6" spans="1:319">
      <c r="A6" s="29">
        <v>45291</v>
      </c>
      <c r="B6" s="2">
        <v>70735</v>
      </c>
      <c r="C6" s="1" t="s">
        <v>1484</v>
      </c>
      <c r="D6" s="29">
        <v>-40872</v>
      </c>
      <c r="E6" s="29">
        <v>0</v>
      </c>
      <c r="F6" s="29">
        <v>-5519</v>
      </c>
      <c r="G6" s="29">
        <v>451980</v>
      </c>
      <c r="H6" s="29">
        <v>-5519</v>
      </c>
      <c r="I6" s="29">
        <v>111730</v>
      </c>
      <c r="J6" s="29">
        <v>0</v>
      </c>
      <c r="K6" s="29">
        <v>0</v>
      </c>
      <c r="L6" s="29">
        <v>7437</v>
      </c>
      <c r="M6" s="29">
        <v>0</v>
      </c>
      <c r="N6" s="29">
        <v>840051</v>
      </c>
      <c r="O6" s="29">
        <v>0</v>
      </c>
      <c r="P6" s="29">
        <v>0</v>
      </c>
      <c r="Q6" s="29">
        <v>0</v>
      </c>
      <c r="R6" s="29">
        <v>733158</v>
      </c>
      <c r="S6" s="29">
        <v>-665061</v>
      </c>
      <c r="T6" s="29">
        <v>-665061</v>
      </c>
      <c r="U6" s="29">
        <v>0</v>
      </c>
      <c r="V6" s="29">
        <v>-103534</v>
      </c>
      <c r="W6" s="29">
        <v>-21634</v>
      </c>
      <c r="X6" s="29">
        <v>-84313</v>
      </c>
      <c r="Y6" s="29">
        <v>0</v>
      </c>
      <c r="Z6" s="29">
        <v>451980</v>
      </c>
      <c r="AA6" s="29">
        <v>110970</v>
      </c>
      <c r="AB6" s="29">
        <v>119167</v>
      </c>
      <c r="AC6" s="29">
        <v>149103</v>
      </c>
      <c r="AD6" s="29">
        <v>0</v>
      </c>
      <c r="AE6" s="29">
        <v>0</v>
      </c>
      <c r="AF6" s="29">
        <v>0</v>
      </c>
      <c r="AG6" s="29">
        <v>-1338</v>
      </c>
      <c r="AH6" s="29"/>
      <c r="AI6" s="29"/>
      <c r="AJ6" s="29"/>
      <c r="AK6" s="29"/>
      <c r="AL6" s="29"/>
      <c r="AM6" s="29"/>
      <c r="AN6" s="29">
        <v>-8197</v>
      </c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>
        <v>-404533</v>
      </c>
      <c r="BD6" s="29">
        <v>0</v>
      </c>
      <c r="BE6" s="29">
        <v>0</v>
      </c>
      <c r="BF6" s="29">
        <v>-404533</v>
      </c>
      <c r="BG6" s="29">
        <v>0</v>
      </c>
      <c r="BH6" s="29">
        <v>0</v>
      </c>
      <c r="BI6" s="29">
        <v>0</v>
      </c>
      <c r="BJ6" s="29">
        <v>11681752</v>
      </c>
      <c r="BK6" s="29">
        <v>71218</v>
      </c>
      <c r="BL6" s="29">
        <v>303409</v>
      </c>
      <c r="BM6" s="29">
        <v>538272</v>
      </c>
      <c r="BN6" s="29">
        <v>0</v>
      </c>
      <c r="BO6" s="29">
        <v>0</v>
      </c>
      <c r="BP6" s="29">
        <v>0</v>
      </c>
      <c r="BQ6" s="29">
        <v>0</v>
      </c>
      <c r="BR6" s="29">
        <v>0</v>
      </c>
      <c r="BS6" s="29">
        <v>0</v>
      </c>
      <c r="BT6" s="29">
        <v>0</v>
      </c>
      <c r="BU6" s="29">
        <v>0</v>
      </c>
      <c r="BV6" s="29">
        <v>0</v>
      </c>
      <c r="BW6" s="29">
        <v>1508497</v>
      </c>
      <c r="BX6" s="29">
        <v>7451424</v>
      </c>
      <c r="BY6" s="29">
        <v>0</v>
      </c>
      <c r="BZ6" s="29">
        <v>0</v>
      </c>
      <c r="CA6" s="29">
        <v>0</v>
      </c>
      <c r="CB6" s="29">
        <v>0</v>
      </c>
      <c r="CC6" s="29">
        <v>0</v>
      </c>
      <c r="CD6" s="29">
        <v>0</v>
      </c>
      <c r="CE6" s="29">
        <v>0</v>
      </c>
      <c r="CF6" s="29">
        <v>0</v>
      </c>
      <c r="CG6" s="29">
        <v>0</v>
      </c>
      <c r="CH6" s="29">
        <v>0</v>
      </c>
      <c r="CI6" s="29">
        <v>0</v>
      </c>
      <c r="CJ6" s="29">
        <v>0</v>
      </c>
      <c r="CK6" s="29">
        <v>0</v>
      </c>
      <c r="CL6" s="29">
        <v>268517</v>
      </c>
      <c r="CM6" s="29">
        <v>697681</v>
      </c>
      <c r="CN6" s="29">
        <v>0</v>
      </c>
      <c r="CO6" s="29">
        <v>72508</v>
      </c>
      <c r="CP6" s="29">
        <v>0</v>
      </c>
      <c r="CQ6" s="29">
        <v>8919762</v>
      </c>
      <c r="CR6" s="29">
        <v>0</v>
      </c>
      <c r="CS6" s="29">
        <v>5386806</v>
      </c>
      <c r="CT6" s="29">
        <v>3532956</v>
      </c>
      <c r="CU6" s="29">
        <v>0</v>
      </c>
      <c r="CV6" s="29">
        <v>3716854</v>
      </c>
      <c r="CW6" s="29">
        <v>7451424</v>
      </c>
      <c r="CX6" s="29">
        <v>0</v>
      </c>
      <c r="CY6" s="29">
        <v>74095</v>
      </c>
      <c r="CZ6" s="29">
        <v>4911951</v>
      </c>
      <c r="DA6" s="29">
        <v>1851849</v>
      </c>
      <c r="DB6" s="29">
        <v>0</v>
      </c>
      <c r="DC6" s="29">
        <v>1765141</v>
      </c>
      <c r="DD6" s="29">
        <v>0</v>
      </c>
      <c r="DE6" s="29">
        <v>0</v>
      </c>
      <c r="DF6" s="29">
        <v>400341</v>
      </c>
      <c r="DG6" s="29">
        <v>0</v>
      </c>
      <c r="DH6" s="29">
        <v>232191</v>
      </c>
      <c r="DI6" s="29">
        <v>8919762</v>
      </c>
      <c r="DJ6" s="29">
        <v>0</v>
      </c>
      <c r="DK6" s="29">
        <v>0</v>
      </c>
      <c r="DL6" s="29">
        <v>0</v>
      </c>
      <c r="DM6" s="29">
        <v>3532956</v>
      </c>
      <c r="DN6" s="29">
        <v>3446387</v>
      </c>
      <c r="DO6" s="29">
        <v>0</v>
      </c>
      <c r="DP6" s="29">
        <v>0</v>
      </c>
      <c r="DQ6" s="29">
        <v>0</v>
      </c>
      <c r="DR6" s="29">
        <v>538272</v>
      </c>
      <c r="DS6" s="29">
        <v>1508497</v>
      </c>
      <c r="DT6" s="29">
        <v>17540</v>
      </c>
      <c r="DU6" s="29">
        <v>52089</v>
      </c>
      <c r="DV6" s="29">
        <v>11681752</v>
      </c>
      <c r="DW6" s="29">
        <v>0</v>
      </c>
      <c r="DX6" s="29">
        <v>0</v>
      </c>
      <c r="DY6" s="29">
        <v>56488</v>
      </c>
      <c r="DZ6" s="29">
        <v>0</v>
      </c>
      <c r="EA6" s="29">
        <v>2006</v>
      </c>
      <c r="EB6" s="29">
        <v>0</v>
      </c>
      <c r="EC6" s="29">
        <v>0</v>
      </c>
      <c r="ED6" s="29">
        <v>0</v>
      </c>
      <c r="EE6" s="29">
        <v>0</v>
      </c>
      <c r="EF6" s="29">
        <v>23953</v>
      </c>
      <c r="EG6" s="29">
        <v>0</v>
      </c>
      <c r="EH6" s="29">
        <v>23953</v>
      </c>
      <c r="EI6" s="29">
        <v>0</v>
      </c>
      <c r="EJ6" s="29">
        <v>38553</v>
      </c>
      <c r="EK6" s="29">
        <v>157976</v>
      </c>
      <c r="EL6" s="29">
        <v>0</v>
      </c>
      <c r="EM6" s="29">
        <v>0</v>
      </c>
      <c r="EN6" s="29">
        <v>0</v>
      </c>
      <c r="EO6" s="29">
        <v>0</v>
      </c>
      <c r="EP6" s="29">
        <v>0</v>
      </c>
      <c r="EQ6" s="29">
        <v>0</v>
      </c>
      <c r="ER6" s="29">
        <v>0</v>
      </c>
      <c r="ES6" s="29">
        <v>429164</v>
      </c>
      <c r="ET6" s="29">
        <v>0</v>
      </c>
      <c r="EU6" s="29">
        <v>0</v>
      </c>
      <c r="EV6" s="29">
        <v>257464</v>
      </c>
      <c r="EW6" s="29">
        <v>13536</v>
      </c>
      <c r="EX6" s="29">
        <v>134023</v>
      </c>
      <c r="EY6" s="29">
        <v>0</v>
      </c>
      <c r="EZ6" s="29">
        <v>0</v>
      </c>
      <c r="FA6" s="29">
        <v>451991</v>
      </c>
      <c r="FB6" s="29">
        <v>400341</v>
      </c>
      <c r="FC6" s="29">
        <v>8261855</v>
      </c>
      <c r="FD6" s="29">
        <v>0</v>
      </c>
      <c r="FE6" s="29">
        <v>0</v>
      </c>
      <c r="FF6" s="29">
        <v>8919764</v>
      </c>
      <c r="FG6" s="29">
        <v>-8340</v>
      </c>
      <c r="FH6" s="29">
        <v>-377260</v>
      </c>
      <c r="FI6" s="29">
        <v>-223594</v>
      </c>
      <c r="FJ6" s="29">
        <v>8261855</v>
      </c>
      <c r="FK6" s="29">
        <v>8919764</v>
      </c>
      <c r="FL6" s="29">
        <v>9631</v>
      </c>
      <c r="FM6" s="29">
        <v>8125387</v>
      </c>
      <c r="FN6" s="29">
        <v>8574929</v>
      </c>
      <c r="FO6" s="29">
        <v>-25352</v>
      </c>
      <c r="FP6" s="29">
        <v>384567</v>
      </c>
      <c r="FQ6" s="29">
        <v>-5565</v>
      </c>
      <c r="FR6" s="29">
        <v>21161</v>
      </c>
      <c r="FS6" s="29">
        <v>77495</v>
      </c>
      <c r="FT6" s="29">
        <v>-47166</v>
      </c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  <c r="IX6" s="31"/>
      <c r="IY6" s="31"/>
      <c r="IZ6" s="31"/>
      <c r="JA6" s="31"/>
      <c r="JB6" s="31"/>
      <c r="JC6" s="31"/>
      <c r="JD6" s="31"/>
      <c r="JE6" s="31"/>
      <c r="JF6" s="31"/>
      <c r="JG6" s="31"/>
      <c r="JH6" s="31"/>
      <c r="JI6" s="31"/>
      <c r="JJ6" s="31"/>
      <c r="JK6" s="31"/>
      <c r="JL6" s="31"/>
      <c r="JM6" s="31"/>
      <c r="JN6" s="31"/>
      <c r="JO6" s="31"/>
      <c r="JP6" s="31"/>
      <c r="JQ6" s="31"/>
      <c r="JR6" s="31"/>
      <c r="JS6" s="31"/>
      <c r="JT6" s="31"/>
      <c r="JU6" s="31"/>
      <c r="JV6" s="31"/>
      <c r="JW6" s="31"/>
      <c r="JX6" s="31"/>
      <c r="JY6" s="31"/>
      <c r="JZ6" s="31"/>
      <c r="KA6" s="31"/>
      <c r="KB6" s="31"/>
      <c r="KC6" s="31"/>
      <c r="KD6" s="31"/>
      <c r="KE6" s="31"/>
      <c r="KF6" s="31"/>
      <c r="KG6" s="31"/>
      <c r="KH6" s="31"/>
      <c r="KI6" s="31"/>
      <c r="KJ6" s="31"/>
      <c r="KK6" s="31"/>
      <c r="KL6" s="31"/>
      <c r="KM6" s="31"/>
      <c r="KN6" s="31"/>
      <c r="KO6" s="31"/>
      <c r="KP6" s="31"/>
      <c r="KQ6" s="31"/>
      <c r="KR6" s="31"/>
      <c r="KS6" s="31"/>
      <c r="KT6" s="31"/>
      <c r="KU6" s="31"/>
      <c r="KV6" s="31"/>
      <c r="KW6" s="31"/>
      <c r="KX6" s="31"/>
      <c r="KY6" s="31"/>
      <c r="KZ6" s="31"/>
      <c r="LA6" s="31"/>
      <c r="LB6" s="31"/>
      <c r="LC6" s="31"/>
      <c r="LD6" s="31"/>
      <c r="LE6" s="31"/>
      <c r="LF6" s="1"/>
    </row>
    <row r="7" spans="1:319">
      <c r="A7" s="29">
        <v>45291</v>
      </c>
      <c r="B7" s="2">
        <v>70911</v>
      </c>
      <c r="C7" s="1" t="s">
        <v>1485</v>
      </c>
      <c r="D7" s="29">
        <v>-21688</v>
      </c>
      <c r="E7" s="29">
        <v>0</v>
      </c>
      <c r="F7" s="29">
        <v>-3126</v>
      </c>
      <c r="G7" s="29">
        <v>193756</v>
      </c>
      <c r="H7" s="29">
        <v>-3126</v>
      </c>
      <c r="I7" s="29">
        <v>82606</v>
      </c>
      <c r="J7" s="29">
        <v>0</v>
      </c>
      <c r="K7" s="29">
        <v>0</v>
      </c>
      <c r="L7" s="29">
        <v>0</v>
      </c>
      <c r="M7" s="29">
        <v>0</v>
      </c>
      <c r="N7" s="29">
        <v>1117134</v>
      </c>
      <c r="O7" s="29">
        <v>-17941</v>
      </c>
      <c r="P7" s="29">
        <v>40</v>
      </c>
      <c r="Q7" s="29">
        <v>1467</v>
      </c>
      <c r="R7" s="29">
        <v>906829</v>
      </c>
      <c r="S7" s="29">
        <v>-594125</v>
      </c>
      <c r="T7" s="29">
        <v>-594125</v>
      </c>
      <c r="U7" s="29">
        <v>0</v>
      </c>
      <c r="V7" s="29">
        <v>-72604</v>
      </c>
      <c r="W7" s="29">
        <v>-34630</v>
      </c>
      <c r="X7" s="29">
        <v>-55409</v>
      </c>
      <c r="Y7" s="29">
        <v>0</v>
      </c>
      <c r="Z7" s="29">
        <v>193756</v>
      </c>
      <c r="AA7" s="29">
        <v>72604</v>
      </c>
      <c r="AB7" s="29">
        <v>82606</v>
      </c>
      <c r="AC7" s="29">
        <v>298146</v>
      </c>
      <c r="AD7" s="29">
        <v>0</v>
      </c>
      <c r="AE7" s="29">
        <v>0</v>
      </c>
      <c r="AF7" s="29">
        <v>0</v>
      </c>
      <c r="AG7" s="29">
        <v>-49719</v>
      </c>
      <c r="AH7" s="29">
        <v>0</v>
      </c>
      <c r="AI7" s="29">
        <v>0</v>
      </c>
      <c r="AJ7" s="29">
        <v>0</v>
      </c>
      <c r="AK7" s="29">
        <v>0</v>
      </c>
      <c r="AL7" s="29">
        <v>0</v>
      </c>
      <c r="AM7" s="29">
        <v>0</v>
      </c>
      <c r="AN7" s="29">
        <v>-10002</v>
      </c>
      <c r="AO7" s="29">
        <v>0</v>
      </c>
      <c r="AP7" s="29">
        <v>0</v>
      </c>
      <c r="AQ7" s="29">
        <v>0</v>
      </c>
      <c r="AR7" s="29">
        <v>0</v>
      </c>
      <c r="AS7" s="29">
        <v>0</v>
      </c>
      <c r="AT7" s="29">
        <v>0</v>
      </c>
      <c r="AU7" s="29">
        <v>0</v>
      </c>
      <c r="AV7" s="29">
        <v>0</v>
      </c>
      <c r="AW7" s="29">
        <v>0</v>
      </c>
      <c r="AX7" s="29">
        <v>0</v>
      </c>
      <c r="AY7" s="29">
        <v>0</v>
      </c>
      <c r="AZ7" s="29">
        <v>0</v>
      </c>
      <c r="BA7" s="29">
        <v>0</v>
      </c>
      <c r="BB7" s="29">
        <v>0</v>
      </c>
      <c r="BC7" s="29">
        <v>-550996</v>
      </c>
      <c r="BD7" s="29">
        <v>0</v>
      </c>
      <c r="BE7" s="29">
        <v>0</v>
      </c>
      <c r="BF7" s="29">
        <v>-550996</v>
      </c>
      <c r="BG7" s="29">
        <v>0</v>
      </c>
      <c r="BH7" s="29">
        <v>0</v>
      </c>
      <c r="BI7" s="29">
        <v>42624</v>
      </c>
      <c r="BJ7" s="29">
        <v>14540154</v>
      </c>
      <c r="BK7" s="29">
        <v>0</v>
      </c>
      <c r="BL7" s="29">
        <v>23677</v>
      </c>
      <c r="BM7" s="29">
        <v>464914</v>
      </c>
      <c r="BN7" s="29">
        <v>0</v>
      </c>
      <c r="BO7" s="29">
        <v>0</v>
      </c>
      <c r="BP7" s="29">
        <v>0</v>
      </c>
      <c r="BQ7" s="29">
        <v>0</v>
      </c>
      <c r="BR7" s="29">
        <v>0</v>
      </c>
      <c r="BS7" s="29">
        <v>0</v>
      </c>
      <c r="BT7" s="29">
        <v>0</v>
      </c>
      <c r="BU7" s="29">
        <v>0</v>
      </c>
      <c r="BV7" s="29">
        <v>0</v>
      </c>
      <c r="BW7" s="29">
        <v>1330703</v>
      </c>
      <c r="BX7" s="29">
        <v>13678042</v>
      </c>
      <c r="BY7" s="29">
        <v>0</v>
      </c>
      <c r="BZ7" s="29">
        <v>0</v>
      </c>
      <c r="CA7" s="29">
        <v>0</v>
      </c>
      <c r="CB7" s="29">
        <v>0</v>
      </c>
      <c r="CC7" s="29">
        <v>0</v>
      </c>
      <c r="CD7" s="29">
        <v>0</v>
      </c>
      <c r="CE7" s="29">
        <v>0</v>
      </c>
      <c r="CF7" s="29">
        <v>0</v>
      </c>
      <c r="CG7" s="29">
        <v>0</v>
      </c>
      <c r="CH7" s="29">
        <v>0</v>
      </c>
      <c r="CI7" s="29">
        <v>0</v>
      </c>
      <c r="CJ7" s="29">
        <v>0</v>
      </c>
      <c r="CK7" s="29">
        <v>0</v>
      </c>
      <c r="CL7" s="29">
        <v>1993080</v>
      </c>
      <c r="CM7" s="29">
        <v>3502814</v>
      </c>
      <c r="CN7" s="29">
        <v>0</v>
      </c>
      <c r="CO7" s="29">
        <v>4281902</v>
      </c>
      <c r="CP7" s="29">
        <v>0</v>
      </c>
      <c r="CQ7" s="29">
        <v>9240388</v>
      </c>
      <c r="CR7" s="29">
        <v>0</v>
      </c>
      <c r="CS7" s="29">
        <v>9240388</v>
      </c>
      <c r="CT7" s="29">
        <v>0</v>
      </c>
      <c r="CU7" s="29">
        <v>0</v>
      </c>
      <c r="CV7" s="29">
        <v>0</v>
      </c>
      <c r="CW7" s="29">
        <v>14013635</v>
      </c>
      <c r="CX7" s="29">
        <v>8000</v>
      </c>
      <c r="CY7" s="29">
        <v>311127</v>
      </c>
      <c r="CZ7" s="29">
        <v>4612295</v>
      </c>
      <c r="DA7" s="29">
        <v>6336680</v>
      </c>
      <c r="DB7" s="29">
        <v>327593</v>
      </c>
      <c r="DC7" s="29">
        <v>547072</v>
      </c>
      <c r="DD7" s="29">
        <v>313523</v>
      </c>
      <c r="DE7" s="29">
        <v>14070</v>
      </c>
      <c r="DF7" s="29">
        <v>282336</v>
      </c>
      <c r="DG7" s="29">
        <v>0</v>
      </c>
      <c r="DH7" s="29">
        <v>1282</v>
      </c>
      <c r="DI7" s="29">
        <v>9240388</v>
      </c>
      <c r="DJ7" s="29">
        <v>0</v>
      </c>
      <c r="DK7" s="29">
        <v>0</v>
      </c>
      <c r="DL7" s="29">
        <v>0</v>
      </c>
      <c r="DM7" s="29">
        <v>0</v>
      </c>
      <c r="DN7" s="29">
        <v>4540661</v>
      </c>
      <c r="DO7" s="29">
        <v>0</v>
      </c>
      <c r="DP7" s="29">
        <v>0</v>
      </c>
      <c r="DQ7" s="29">
        <v>0</v>
      </c>
      <c r="DR7" s="29">
        <v>464914</v>
      </c>
      <c r="DS7" s="29">
        <v>1330703</v>
      </c>
      <c r="DT7" s="29">
        <v>1335</v>
      </c>
      <c r="DU7" s="29">
        <v>215520</v>
      </c>
      <c r="DV7" s="29">
        <v>14540154</v>
      </c>
      <c r="DW7" s="29">
        <v>0</v>
      </c>
      <c r="DX7" s="29">
        <v>0</v>
      </c>
      <c r="DY7" s="29">
        <v>0</v>
      </c>
      <c r="DZ7" s="29">
        <v>0</v>
      </c>
      <c r="EA7" s="29">
        <v>63855</v>
      </c>
      <c r="EB7" s="29">
        <v>0</v>
      </c>
      <c r="EC7" s="29">
        <v>0</v>
      </c>
      <c r="ED7" s="29">
        <v>0</v>
      </c>
      <c r="EE7" s="29">
        <v>0</v>
      </c>
      <c r="EF7" s="29">
        <v>0</v>
      </c>
      <c r="EG7" s="29"/>
      <c r="EH7" s="29">
        <v>0</v>
      </c>
      <c r="EI7" s="29"/>
      <c r="EJ7" s="29">
        <v>149783</v>
      </c>
      <c r="EK7" s="29">
        <v>287322</v>
      </c>
      <c r="EL7" s="29">
        <v>78633</v>
      </c>
      <c r="EM7" s="29">
        <v>0</v>
      </c>
      <c r="EN7" s="29">
        <v>0</v>
      </c>
      <c r="EO7" s="29">
        <v>22395</v>
      </c>
      <c r="EP7" s="29">
        <v>0</v>
      </c>
      <c r="EQ7" s="29">
        <v>0</v>
      </c>
      <c r="ER7" s="29">
        <v>0</v>
      </c>
      <c r="ES7" s="29">
        <v>1467110</v>
      </c>
      <c r="ET7" s="29">
        <v>0</v>
      </c>
      <c r="EU7" s="29">
        <v>0</v>
      </c>
      <c r="EV7" s="29">
        <v>1192532</v>
      </c>
      <c r="EW7" s="29">
        <v>65737</v>
      </c>
      <c r="EX7" s="29">
        <v>208689</v>
      </c>
      <c r="EY7" s="29">
        <v>749970</v>
      </c>
      <c r="EZ7" s="29">
        <v>0</v>
      </c>
      <c r="FA7" s="29">
        <v>193756</v>
      </c>
      <c r="FB7" s="29">
        <v>282336</v>
      </c>
      <c r="FC7" s="29">
        <v>8633148</v>
      </c>
      <c r="FD7" s="29"/>
      <c r="FE7" s="29">
        <v>0</v>
      </c>
      <c r="FF7" s="29">
        <v>9240390</v>
      </c>
      <c r="FG7" s="29">
        <v>0</v>
      </c>
      <c r="FH7" s="29">
        <v>-550996</v>
      </c>
      <c r="FI7" s="29">
        <v>0</v>
      </c>
      <c r="FJ7" s="29">
        <v>8633148</v>
      </c>
      <c r="FK7" s="29">
        <v>9240390</v>
      </c>
      <c r="FL7" s="29">
        <v>194007</v>
      </c>
      <c r="FM7" s="29">
        <v>8899317</v>
      </c>
      <c r="FN7" s="29">
        <v>8941111</v>
      </c>
      <c r="FO7" s="29">
        <v>90243</v>
      </c>
      <c r="FP7" s="29">
        <v>217667</v>
      </c>
      <c r="FQ7" s="29">
        <v>-3213</v>
      </c>
      <c r="FR7" s="29">
        <v>94337</v>
      </c>
      <c r="FS7" s="29">
        <v>72161</v>
      </c>
      <c r="FT7" s="29">
        <v>16943</v>
      </c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/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/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/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1"/>
    </row>
    <row r="8" spans="1:319">
      <c r="A8" s="29">
        <v>45291</v>
      </c>
      <c r="B8" s="2">
        <v>70806</v>
      </c>
      <c r="C8" s="1" t="s">
        <v>1486</v>
      </c>
      <c r="D8" s="29">
        <v>-55370</v>
      </c>
      <c r="E8" s="29">
        <v>0</v>
      </c>
      <c r="F8" s="29">
        <v>-5650</v>
      </c>
      <c r="G8" s="29">
        <v>486381</v>
      </c>
      <c r="H8" s="29">
        <v>-5650</v>
      </c>
      <c r="I8" s="29">
        <v>178902</v>
      </c>
      <c r="J8" s="29">
        <v>0</v>
      </c>
      <c r="K8" s="29">
        <v>0</v>
      </c>
      <c r="L8" s="29">
        <v>35175</v>
      </c>
      <c r="M8" s="29">
        <v>0</v>
      </c>
      <c r="N8" s="29">
        <v>1293528</v>
      </c>
      <c r="O8" s="29">
        <v>-13199</v>
      </c>
      <c r="P8" s="29">
        <v>0</v>
      </c>
      <c r="Q8" s="29">
        <v>-3693</v>
      </c>
      <c r="R8" s="29">
        <v>1137125</v>
      </c>
      <c r="S8" s="29">
        <v>-910260</v>
      </c>
      <c r="T8" s="29">
        <v>-910260</v>
      </c>
      <c r="U8" s="29">
        <v>0</v>
      </c>
      <c r="V8" s="29">
        <v>-162062</v>
      </c>
      <c r="W8" s="29">
        <v>-43974</v>
      </c>
      <c r="X8" s="29">
        <v>-140788</v>
      </c>
      <c r="Y8" s="29">
        <v>0</v>
      </c>
      <c r="Z8" s="29">
        <v>486381</v>
      </c>
      <c r="AA8" s="29">
        <v>196125</v>
      </c>
      <c r="AB8" s="29">
        <v>212966</v>
      </c>
      <c r="AC8" s="29">
        <v>229273</v>
      </c>
      <c r="AD8" s="29">
        <v>0</v>
      </c>
      <c r="AE8" s="29">
        <v>-1111</v>
      </c>
      <c r="AF8" s="29">
        <v>0</v>
      </c>
      <c r="AG8" s="29">
        <v>-608</v>
      </c>
      <c r="AH8" s="29">
        <v>-120</v>
      </c>
      <c r="AI8" s="29">
        <v>0</v>
      </c>
      <c r="AJ8" s="29">
        <v>2394</v>
      </c>
      <c r="AK8" s="29">
        <v>0</v>
      </c>
      <c r="AL8" s="29">
        <v>-120</v>
      </c>
      <c r="AM8" s="29">
        <v>-709</v>
      </c>
      <c r="AN8" s="29">
        <v>-16841</v>
      </c>
      <c r="AO8" s="29">
        <v>0</v>
      </c>
      <c r="AP8" s="29">
        <v>-3385</v>
      </c>
      <c r="AQ8" s="29">
        <v>0</v>
      </c>
      <c r="AR8" s="29">
        <v>0</v>
      </c>
      <c r="AS8" s="29">
        <v>0</v>
      </c>
      <c r="AT8" s="29">
        <v>0</v>
      </c>
      <c r="AU8" s="29">
        <v>0</v>
      </c>
      <c r="AV8" s="29">
        <v>0</v>
      </c>
      <c r="AW8" s="29">
        <v>0</v>
      </c>
      <c r="AX8" s="29">
        <v>2394</v>
      </c>
      <c r="AY8" s="29">
        <v>0</v>
      </c>
      <c r="AZ8" s="29">
        <v>-1111</v>
      </c>
      <c r="BA8" s="29">
        <v>0</v>
      </c>
      <c r="BB8" s="29">
        <v>-2676</v>
      </c>
      <c r="BC8" s="29">
        <v>-482000</v>
      </c>
      <c r="BD8" s="29">
        <v>0</v>
      </c>
      <c r="BE8" s="29">
        <v>0</v>
      </c>
      <c r="BF8" s="29">
        <v>-482000</v>
      </c>
      <c r="BG8" s="29">
        <v>0</v>
      </c>
      <c r="BH8" s="29">
        <v>0</v>
      </c>
      <c r="BI8" s="29">
        <v>0</v>
      </c>
      <c r="BJ8" s="29">
        <v>17212627</v>
      </c>
      <c r="BK8" s="29">
        <v>194951</v>
      </c>
      <c r="BL8" s="29">
        <v>481906</v>
      </c>
      <c r="BM8" s="29">
        <v>845539</v>
      </c>
      <c r="BN8" s="29">
        <v>0</v>
      </c>
      <c r="BO8" s="29">
        <v>0</v>
      </c>
      <c r="BP8" s="29">
        <v>0</v>
      </c>
      <c r="BQ8" s="29">
        <v>0</v>
      </c>
      <c r="BR8" s="29">
        <v>0</v>
      </c>
      <c r="BS8" s="29">
        <v>0</v>
      </c>
      <c r="BT8" s="29">
        <v>0</v>
      </c>
      <c r="BU8" s="29">
        <v>0</v>
      </c>
      <c r="BV8" s="29">
        <v>0</v>
      </c>
      <c r="BW8" s="29">
        <v>2341741</v>
      </c>
      <c r="BX8" s="29">
        <v>9904108</v>
      </c>
      <c r="BY8" s="29">
        <v>0</v>
      </c>
      <c r="BZ8" s="29">
        <v>0</v>
      </c>
      <c r="CA8" s="29">
        <v>0</v>
      </c>
      <c r="CB8" s="29">
        <v>0</v>
      </c>
      <c r="CC8" s="29">
        <v>0</v>
      </c>
      <c r="CD8" s="29">
        <v>0</v>
      </c>
      <c r="CE8" s="29">
        <v>0</v>
      </c>
      <c r="CF8" s="29">
        <v>0</v>
      </c>
      <c r="CG8" s="29">
        <v>0</v>
      </c>
      <c r="CH8" s="29">
        <v>0</v>
      </c>
      <c r="CI8" s="29">
        <v>0</v>
      </c>
      <c r="CJ8" s="29">
        <v>0</v>
      </c>
      <c r="CK8" s="29">
        <v>0</v>
      </c>
      <c r="CL8" s="29">
        <v>22522</v>
      </c>
      <c r="CM8" s="29">
        <v>611376</v>
      </c>
      <c r="CN8" s="29">
        <v>0</v>
      </c>
      <c r="CO8" s="29">
        <v>183987</v>
      </c>
      <c r="CP8" s="29">
        <v>0</v>
      </c>
      <c r="CQ8" s="29">
        <v>13369055</v>
      </c>
      <c r="CR8" s="29">
        <v>0</v>
      </c>
      <c r="CS8" s="29">
        <v>7070737</v>
      </c>
      <c r="CT8" s="29">
        <v>6298318</v>
      </c>
      <c r="CU8" s="29">
        <v>0</v>
      </c>
      <c r="CV8" s="29">
        <v>6459999</v>
      </c>
      <c r="CW8" s="29">
        <v>10040647</v>
      </c>
      <c r="CX8" s="29">
        <v>0</v>
      </c>
      <c r="CY8" s="29">
        <v>130579</v>
      </c>
      <c r="CZ8" s="29">
        <v>6306644</v>
      </c>
      <c r="DA8" s="29">
        <v>2544243</v>
      </c>
      <c r="DB8" s="29">
        <v>136539</v>
      </c>
      <c r="DC8" s="29">
        <v>2214963</v>
      </c>
      <c r="DD8" s="29">
        <v>100757</v>
      </c>
      <c r="DE8" s="29">
        <v>7503</v>
      </c>
      <c r="DF8" s="29">
        <v>575268</v>
      </c>
      <c r="DG8" s="29">
        <v>0</v>
      </c>
      <c r="DH8" s="29">
        <v>286955</v>
      </c>
      <c r="DI8" s="29">
        <v>13369055</v>
      </c>
      <c r="DJ8" s="29">
        <v>0</v>
      </c>
      <c r="DK8" s="29">
        <v>0</v>
      </c>
      <c r="DL8" s="29">
        <v>0</v>
      </c>
      <c r="DM8" s="29">
        <v>6298318</v>
      </c>
      <c r="DN8" s="29">
        <v>4580255</v>
      </c>
      <c r="DO8" s="29">
        <v>0</v>
      </c>
      <c r="DP8" s="29">
        <v>0</v>
      </c>
      <c r="DQ8" s="29">
        <v>0</v>
      </c>
      <c r="DR8" s="29">
        <v>845539</v>
      </c>
      <c r="DS8" s="29">
        <v>2341741</v>
      </c>
      <c r="DT8" s="29">
        <v>44916</v>
      </c>
      <c r="DU8" s="29">
        <v>70468</v>
      </c>
      <c r="DV8" s="29">
        <v>17212627</v>
      </c>
      <c r="DW8" s="29">
        <v>0</v>
      </c>
      <c r="DX8" s="29">
        <v>0</v>
      </c>
      <c r="DY8" s="29">
        <v>79022</v>
      </c>
      <c r="DZ8" s="29">
        <v>0</v>
      </c>
      <c r="EA8" s="29">
        <v>4838</v>
      </c>
      <c r="EB8" s="29">
        <v>0</v>
      </c>
      <c r="EC8" s="29">
        <v>0</v>
      </c>
      <c r="ED8" s="29">
        <v>0</v>
      </c>
      <c r="EE8" s="29">
        <v>0</v>
      </c>
      <c r="EF8" s="29">
        <v>66929</v>
      </c>
      <c r="EG8" s="29">
        <v>0</v>
      </c>
      <c r="EH8" s="29">
        <v>66929</v>
      </c>
      <c r="EI8" s="29">
        <v>0</v>
      </c>
      <c r="EJ8" s="29">
        <v>56663</v>
      </c>
      <c r="EK8" s="29">
        <v>159607</v>
      </c>
      <c r="EL8" s="29">
        <v>21</v>
      </c>
      <c r="EM8" s="29">
        <v>28279</v>
      </c>
      <c r="EN8" s="29">
        <v>0</v>
      </c>
      <c r="EO8" s="29">
        <v>0</v>
      </c>
      <c r="EP8" s="29">
        <v>0</v>
      </c>
      <c r="EQ8" s="29">
        <v>0</v>
      </c>
      <c r="ER8" s="29">
        <v>0</v>
      </c>
      <c r="ES8" s="29">
        <v>588854</v>
      </c>
      <c r="ET8" s="29">
        <v>0</v>
      </c>
      <c r="EU8" s="29">
        <v>0</v>
      </c>
      <c r="EV8" s="29">
        <v>355046</v>
      </c>
      <c r="EW8" s="29">
        <v>13805</v>
      </c>
      <c r="EX8" s="29">
        <v>92657</v>
      </c>
      <c r="EY8" s="29">
        <v>0</v>
      </c>
      <c r="EZ8" s="29">
        <v>0</v>
      </c>
      <c r="FA8" s="29">
        <v>486378</v>
      </c>
      <c r="FB8" s="29">
        <v>575268</v>
      </c>
      <c r="FC8" s="29">
        <v>12459516</v>
      </c>
      <c r="FD8" s="29">
        <v>0</v>
      </c>
      <c r="FE8" s="29">
        <v>0</v>
      </c>
      <c r="FF8" s="29">
        <v>13364925</v>
      </c>
      <c r="FG8" s="29">
        <v>-15923</v>
      </c>
      <c r="FH8" s="29">
        <v>-445198</v>
      </c>
      <c r="FI8" s="29">
        <v>-334210</v>
      </c>
      <c r="FJ8" s="29">
        <v>12459516</v>
      </c>
      <c r="FK8" s="29">
        <v>13364925</v>
      </c>
      <c r="FL8" s="29">
        <v>27682</v>
      </c>
      <c r="FM8" s="29">
        <v>12259961</v>
      </c>
      <c r="FN8" s="29">
        <v>12887621</v>
      </c>
      <c r="FO8" s="29">
        <v>-24385</v>
      </c>
      <c r="FP8" s="29">
        <v>621986</v>
      </c>
      <c r="FQ8" s="29">
        <v>-5735</v>
      </c>
      <c r="FR8" s="29">
        <v>-5385</v>
      </c>
      <c r="FS8" s="29">
        <v>106973</v>
      </c>
      <c r="FT8" s="29">
        <v>-82041</v>
      </c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  <c r="IX8" s="31"/>
      <c r="IY8" s="31"/>
      <c r="IZ8" s="31"/>
      <c r="JA8" s="31"/>
      <c r="JB8" s="31"/>
      <c r="JC8" s="31"/>
      <c r="JD8" s="31"/>
      <c r="JE8" s="31"/>
      <c r="JF8" s="31"/>
      <c r="JG8" s="31"/>
      <c r="JH8" s="31"/>
      <c r="JI8" s="31"/>
      <c r="JJ8" s="31"/>
      <c r="JK8" s="31"/>
      <c r="JL8" s="31"/>
      <c r="JM8" s="31"/>
      <c r="JN8" s="31"/>
      <c r="JO8" s="31"/>
      <c r="JP8" s="31"/>
      <c r="JQ8" s="31"/>
      <c r="JR8" s="31"/>
      <c r="JS8" s="31"/>
      <c r="JT8" s="31"/>
      <c r="JU8" s="31"/>
      <c r="JV8" s="31"/>
      <c r="JW8" s="31"/>
      <c r="JX8" s="31"/>
      <c r="JY8" s="31"/>
      <c r="JZ8" s="31"/>
      <c r="KA8" s="31"/>
      <c r="KB8" s="31"/>
      <c r="KC8" s="31"/>
      <c r="KD8" s="31"/>
      <c r="KE8" s="31"/>
      <c r="KF8" s="31"/>
      <c r="KG8" s="31"/>
      <c r="KH8" s="31"/>
      <c r="KI8" s="31"/>
      <c r="KJ8" s="31"/>
      <c r="KK8" s="31"/>
      <c r="KL8" s="31"/>
      <c r="KM8" s="31"/>
      <c r="KN8" s="31"/>
      <c r="KO8" s="31"/>
      <c r="KP8" s="31"/>
      <c r="KQ8" s="31"/>
      <c r="KR8" s="31"/>
      <c r="KS8" s="31"/>
      <c r="KT8" s="31"/>
      <c r="KU8" s="31"/>
      <c r="KV8" s="31"/>
      <c r="KW8" s="31"/>
      <c r="KX8" s="31"/>
      <c r="KY8" s="31"/>
      <c r="KZ8" s="31"/>
      <c r="LA8" s="31"/>
      <c r="LB8" s="31"/>
      <c r="LC8" s="31"/>
      <c r="LD8" s="31"/>
      <c r="LE8" s="31"/>
      <c r="LF8" s="1"/>
    </row>
    <row r="9" spans="1:319">
      <c r="A9" s="29">
        <v>45291</v>
      </c>
      <c r="B9" s="2">
        <v>70727</v>
      </c>
      <c r="C9" s="1" t="s">
        <v>1487</v>
      </c>
      <c r="D9" s="29">
        <v>-159422</v>
      </c>
      <c r="E9" s="29">
        <v>0</v>
      </c>
      <c r="F9" s="29">
        <v>-27999</v>
      </c>
      <c r="G9" s="29">
        <v>2015544</v>
      </c>
      <c r="H9" s="29">
        <v>-27999</v>
      </c>
      <c r="I9" s="29">
        <v>1132711</v>
      </c>
      <c r="J9" s="29">
        <v>0</v>
      </c>
      <c r="K9" s="29">
        <v>0</v>
      </c>
      <c r="L9" s="29">
        <v>0</v>
      </c>
      <c r="M9" s="29">
        <v>0</v>
      </c>
      <c r="N9" s="29">
        <v>6965894</v>
      </c>
      <c r="O9" s="29">
        <v>2901449</v>
      </c>
      <c r="P9" s="29">
        <v>21849</v>
      </c>
      <c r="Q9" s="29">
        <v>-17238</v>
      </c>
      <c r="R9" s="29">
        <v>3043415</v>
      </c>
      <c r="S9" s="29">
        <v>-5137405</v>
      </c>
      <c r="T9" s="29">
        <v>-5137405</v>
      </c>
      <c r="U9" s="29">
        <v>0</v>
      </c>
      <c r="V9" s="29">
        <v>-961314</v>
      </c>
      <c r="W9" s="29">
        <v>-144734</v>
      </c>
      <c r="X9" s="29">
        <v>-714056</v>
      </c>
      <c r="Y9" s="29">
        <v>0</v>
      </c>
      <c r="Z9" s="29">
        <v>2015544</v>
      </c>
      <c r="AA9" s="29">
        <v>961314</v>
      </c>
      <c r="AB9" s="29">
        <v>1132711</v>
      </c>
      <c r="AC9" s="29">
        <v>1476405</v>
      </c>
      <c r="AD9" s="29">
        <v>0</v>
      </c>
      <c r="AE9" s="29">
        <v>0</v>
      </c>
      <c r="AF9" s="29">
        <v>0</v>
      </c>
      <c r="AG9" s="29">
        <v>-300564</v>
      </c>
      <c r="AH9" s="29">
        <v>0</v>
      </c>
      <c r="AI9" s="29">
        <v>0</v>
      </c>
      <c r="AJ9" s="29">
        <v>0</v>
      </c>
      <c r="AK9" s="29">
        <v>0</v>
      </c>
      <c r="AL9" s="29">
        <v>0</v>
      </c>
      <c r="AM9" s="29">
        <v>0</v>
      </c>
      <c r="AN9" s="29">
        <v>-171397</v>
      </c>
      <c r="AO9" s="29">
        <v>0</v>
      </c>
      <c r="AP9" s="29">
        <v>0</v>
      </c>
      <c r="AQ9" s="29">
        <v>0</v>
      </c>
      <c r="AR9" s="29">
        <v>0</v>
      </c>
      <c r="AS9" s="29">
        <v>0</v>
      </c>
      <c r="AT9" s="29">
        <v>0</v>
      </c>
      <c r="AU9" s="29">
        <v>0</v>
      </c>
      <c r="AV9" s="29">
        <v>0</v>
      </c>
      <c r="AW9" s="29">
        <v>0</v>
      </c>
      <c r="AX9" s="29">
        <v>0</v>
      </c>
      <c r="AY9" s="29">
        <v>0</v>
      </c>
      <c r="AZ9" s="29">
        <v>0</v>
      </c>
      <c r="BA9" s="29">
        <v>0</v>
      </c>
      <c r="BB9" s="29">
        <v>0</v>
      </c>
      <c r="BC9" s="29">
        <v>-1995930</v>
      </c>
      <c r="BD9" s="29">
        <v>0</v>
      </c>
      <c r="BE9" s="29">
        <v>0</v>
      </c>
      <c r="BF9" s="29">
        <v>-1995930</v>
      </c>
      <c r="BG9" s="29">
        <v>0</v>
      </c>
      <c r="BH9" s="29">
        <v>0</v>
      </c>
      <c r="BI9" s="29">
        <v>571215</v>
      </c>
      <c r="BJ9" s="29">
        <v>93755265</v>
      </c>
      <c r="BK9" s="29">
        <v>0</v>
      </c>
      <c r="BL9" s="29">
        <v>32554</v>
      </c>
      <c r="BM9" s="29">
        <v>987516</v>
      </c>
      <c r="BN9" s="29">
        <v>0</v>
      </c>
      <c r="BO9" s="29">
        <v>0</v>
      </c>
      <c r="BP9" s="29">
        <v>0</v>
      </c>
      <c r="BQ9" s="29">
        <v>0</v>
      </c>
      <c r="BR9" s="29">
        <v>0</v>
      </c>
      <c r="BS9" s="29">
        <v>0</v>
      </c>
      <c r="BT9" s="29">
        <v>0</v>
      </c>
      <c r="BU9" s="29">
        <v>0</v>
      </c>
      <c r="BV9" s="29">
        <v>0</v>
      </c>
      <c r="BW9" s="29">
        <v>11505221</v>
      </c>
      <c r="BX9" s="29">
        <v>57063847</v>
      </c>
      <c r="BY9" s="29">
        <v>0</v>
      </c>
      <c r="BZ9" s="29">
        <v>0</v>
      </c>
      <c r="CA9" s="29">
        <v>0</v>
      </c>
      <c r="CB9" s="29">
        <v>0</v>
      </c>
      <c r="CC9" s="29">
        <v>0</v>
      </c>
      <c r="CD9" s="29">
        <v>0</v>
      </c>
      <c r="CE9" s="29">
        <v>0</v>
      </c>
      <c r="CF9" s="29">
        <v>0</v>
      </c>
      <c r="CG9" s="29">
        <v>0</v>
      </c>
      <c r="CH9" s="29">
        <v>0</v>
      </c>
      <c r="CI9" s="29">
        <v>0</v>
      </c>
      <c r="CJ9" s="29">
        <v>0</v>
      </c>
      <c r="CK9" s="29">
        <v>0</v>
      </c>
      <c r="CL9" s="29">
        <v>12075534</v>
      </c>
      <c r="CM9" s="29">
        <v>24219521</v>
      </c>
      <c r="CN9" s="29">
        <v>0</v>
      </c>
      <c r="CO9" s="29">
        <v>22798645</v>
      </c>
      <c r="CP9" s="29">
        <v>0</v>
      </c>
      <c r="CQ9" s="29">
        <v>57024714</v>
      </c>
      <c r="CR9" s="29">
        <v>4795</v>
      </c>
      <c r="CS9" s="29">
        <v>57024714</v>
      </c>
      <c r="CT9" s="29">
        <v>0</v>
      </c>
      <c r="CU9" s="29">
        <v>0</v>
      </c>
      <c r="CV9" s="29">
        <v>0</v>
      </c>
      <c r="CW9" s="29">
        <v>90354885</v>
      </c>
      <c r="CX9" s="29">
        <v>821088</v>
      </c>
      <c r="CY9" s="29">
        <v>2684716</v>
      </c>
      <c r="CZ9" s="29">
        <v>27935545</v>
      </c>
      <c r="DA9" s="29">
        <v>8304890</v>
      </c>
      <c r="DB9" s="29">
        <v>32469950</v>
      </c>
      <c r="DC9" s="29">
        <v>9518359</v>
      </c>
      <c r="DD9" s="29">
        <v>29053494</v>
      </c>
      <c r="DE9" s="29">
        <v>3173560</v>
      </c>
      <c r="DF9" s="29">
        <v>5749146</v>
      </c>
      <c r="DG9" s="29">
        <v>0</v>
      </c>
      <c r="DH9" s="29">
        <v>32554</v>
      </c>
      <c r="DI9" s="29">
        <v>57024714</v>
      </c>
      <c r="DJ9" s="29">
        <v>0</v>
      </c>
      <c r="DK9" s="29">
        <v>0</v>
      </c>
      <c r="DL9" s="29">
        <v>0</v>
      </c>
      <c r="DM9" s="29">
        <v>0</v>
      </c>
      <c r="DN9" s="29">
        <v>22822017</v>
      </c>
      <c r="DO9" s="29">
        <v>0</v>
      </c>
      <c r="DP9" s="29">
        <v>0</v>
      </c>
      <c r="DQ9" s="29">
        <v>0</v>
      </c>
      <c r="DR9" s="29">
        <v>987516</v>
      </c>
      <c r="DS9" s="29">
        <v>11505221</v>
      </c>
      <c r="DT9" s="29">
        <v>13498</v>
      </c>
      <c r="DU9" s="29">
        <v>1172816</v>
      </c>
      <c r="DV9" s="29">
        <v>93755265</v>
      </c>
      <c r="DW9" s="29">
        <v>0</v>
      </c>
      <c r="DX9" s="29">
        <v>0</v>
      </c>
      <c r="DY9" s="29">
        <v>0</v>
      </c>
      <c r="DZ9" s="29">
        <v>0</v>
      </c>
      <c r="EA9" s="29">
        <v>541378</v>
      </c>
      <c r="EB9" s="29">
        <v>0</v>
      </c>
      <c r="EC9" s="29">
        <v>0</v>
      </c>
      <c r="ED9" s="29">
        <v>0</v>
      </c>
      <c r="EE9" s="29">
        <v>16337</v>
      </c>
      <c r="EF9" s="29">
        <v>426</v>
      </c>
      <c r="EG9" s="29"/>
      <c r="EH9" s="29">
        <v>426</v>
      </c>
      <c r="EI9" s="29"/>
      <c r="EJ9" s="29">
        <v>1007904</v>
      </c>
      <c r="EK9" s="29">
        <v>2195010</v>
      </c>
      <c r="EL9" s="29">
        <v>850041</v>
      </c>
      <c r="EM9" s="29">
        <v>242896</v>
      </c>
      <c r="EN9" s="29">
        <v>0</v>
      </c>
      <c r="EO9" s="29">
        <v>0</v>
      </c>
      <c r="EP9" s="29">
        <v>0</v>
      </c>
      <c r="EQ9" s="29">
        <v>0</v>
      </c>
      <c r="ER9" s="29">
        <v>0</v>
      </c>
      <c r="ES9" s="29">
        <v>11572772</v>
      </c>
      <c r="ET9" s="29">
        <v>0</v>
      </c>
      <c r="EU9" s="29">
        <v>4795</v>
      </c>
      <c r="EV9" s="29">
        <v>8852051</v>
      </c>
      <c r="EW9" s="29">
        <v>164912</v>
      </c>
      <c r="EX9" s="29">
        <v>1328206</v>
      </c>
      <c r="EY9" s="29">
        <v>4881814</v>
      </c>
      <c r="EZ9" s="29">
        <v>0</v>
      </c>
      <c r="FA9" s="29">
        <v>2015544</v>
      </c>
      <c r="FB9" s="29">
        <v>5749146</v>
      </c>
      <c r="FC9" s="29">
        <v>51387309</v>
      </c>
      <c r="FD9" s="29">
        <v>0</v>
      </c>
      <c r="FE9" s="29">
        <v>0</v>
      </c>
      <c r="FF9" s="29">
        <v>57024713</v>
      </c>
      <c r="FG9" s="29">
        <v>0</v>
      </c>
      <c r="FH9" s="29">
        <v>-1995930</v>
      </c>
      <c r="FI9" s="29">
        <v>-3834093</v>
      </c>
      <c r="FJ9" s="29">
        <v>51387309</v>
      </c>
      <c r="FK9" s="29">
        <v>57024713</v>
      </c>
      <c r="FL9" s="29"/>
      <c r="FM9" s="29">
        <v>46956856</v>
      </c>
      <c r="FN9" s="29">
        <v>50413170</v>
      </c>
      <c r="FO9" s="29">
        <v>831148</v>
      </c>
      <c r="FP9" s="29">
        <v>2475690</v>
      </c>
      <c r="FQ9" s="29">
        <v>-25198</v>
      </c>
      <c r="FR9" s="29">
        <v>155060</v>
      </c>
      <c r="FS9" s="29">
        <v>-596360</v>
      </c>
      <c r="FT9" s="29">
        <v>862397</v>
      </c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  <c r="IX9" s="31"/>
      <c r="IY9" s="31"/>
      <c r="IZ9" s="31"/>
      <c r="JA9" s="31"/>
      <c r="JB9" s="31"/>
      <c r="JC9" s="31"/>
      <c r="JD9" s="31"/>
      <c r="JE9" s="31"/>
      <c r="JF9" s="31"/>
      <c r="JG9" s="31"/>
      <c r="JH9" s="31"/>
      <c r="JI9" s="31"/>
      <c r="JJ9" s="31"/>
      <c r="JK9" s="31"/>
      <c r="JL9" s="31"/>
      <c r="JM9" s="31"/>
      <c r="JN9" s="31"/>
      <c r="JO9" s="31"/>
      <c r="JP9" s="31"/>
      <c r="JQ9" s="31"/>
      <c r="JR9" s="31"/>
      <c r="JS9" s="31"/>
      <c r="JT9" s="31"/>
      <c r="JU9" s="31"/>
      <c r="JV9" s="31"/>
      <c r="JW9" s="31"/>
      <c r="JX9" s="31"/>
      <c r="JY9" s="31"/>
      <c r="JZ9" s="31"/>
      <c r="KA9" s="31"/>
      <c r="KB9" s="31"/>
      <c r="KC9" s="31"/>
      <c r="KD9" s="31"/>
      <c r="KE9" s="31"/>
      <c r="KF9" s="31"/>
      <c r="KG9" s="31"/>
      <c r="KH9" s="31"/>
      <c r="KI9" s="31"/>
      <c r="KJ9" s="31"/>
      <c r="KK9" s="31"/>
      <c r="KL9" s="31"/>
      <c r="KM9" s="31"/>
      <c r="KN9" s="31"/>
      <c r="KO9" s="31"/>
      <c r="KP9" s="31"/>
      <c r="KQ9" s="31"/>
      <c r="KR9" s="31"/>
      <c r="KS9" s="31"/>
      <c r="KT9" s="31"/>
      <c r="KU9" s="31"/>
      <c r="KV9" s="31"/>
      <c r="KW9" s="31"/>
      <c r="KX9" s="31"/>
      <c r="KY9" s="31"/>
      <c r="KZ9" s="31"/>
      <c r="LA9" s="31"/>
      <c r="LB9" s="31"/>
      <c r="LC9" s="31"/>
      <c r="LD9" s="31"/>
      <c r="LE9" s="31"/>
      <c r="LF9" s="1"/>
    </row>
    <row r="10" spans="1:319">
      <c r="A10" s="29">
        <v>45291</v>
      </c>
      <c r="B10" s="2">
        <v>70857</v>
      </c>
      <c r="C10" s="1" t="s">
        <v>1488</v>
      </c>
      <c r="D10" s="29">
        <v>-365446</v>
      </c>
      <c r="E10" s="29">
        <v>0</v>
      </c>
      <c r="F10" s="29">
        <v>-53302</v>
      </c>
      <c r="G10" s="29">
        <v>4373449</v>
      </c>
      <c r="H10" s="29">
        <v>-53302</v>
      </c>
      <c r="I10" s="29">
        <v>2576278</v>
      </c>
      <c r="J10" s="29">
        <v>0</v>
      </c>
      <c r="K10" s="29">
        <v>0</v>
      </c>
      <c r="L10" s="29">
        <v>0</v>
      </c>
      <c r="M10" s="29">
        <v>0</v>
      </c>
      <c r="N10" s="29">
        <v>15630762</v>
      </c>
      <c r="O10" s="29">
        <v>6773449</v>
      </c>
      <c r="P10" s="29">
        <v>85158</v>
      </c>
      <c r="Q10" s="29">
        <v>-62988</v>
      </c>
      <c r="R10" s="29">
        <v>6760342</v>
      </c>
      <c r="S10" s="29">
        <v>-11945715</v>
      </c>
      <c r="T10" s="29">
        <v>-11945715</v>
      </c>
      <c r="U10" s="29">
        <v>0</v>
      </c>
      <c r="V10" s="29">
        <v>-2186258</v>
      </c>
      <c r="W10" s="29">
        <v>-301920</v>
      </c>
      <c r="X10" s="29">
        <v>-1554339</v>
      </c>
      <c r="Y10" s="29">
        <v>0</v>
      </c>
      <c r="Z10" s="29">
        <v>4373449</v>
      </c>
      <c r="AA10" s="29">
        <v>2186258</v>
      </c>
      <c r="AB10" s="29">
        <v>2576278</v>
      </c>
      <c r="AC10" s="29">
        <v>3110545</v>
      </c>
      <c r="AD10" s="29">
        <v>0</v>
      </c>
      <c r="AE10" s="29">
        <v>0</v>
      </c>
      <c r="AF10" s="29">
        <v>0</v>
      </c>
      <c r="AG10" s="29">
        <v>-670298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29">
        <v>0</v>
      </c>
      <c r="AN10" s="29">
        <v>-390020</v>
      </c>
      <c r="AO10" s="29">
        <v>0</v>
      </c>
      <c r="AP10" s="29">
        <v>0</v>
      </c>
      <c r="AQ10" s="29">
        <v>0</v>
      </c>
      <c r="AR10" s="29">
        <v>0</v>
      </c>
      <c r="AS10" s="29">
        <v>0</v>
      </c>
      <c r="AT10" s="29">
        <v>0</v>
      </c>
      <c r="AU10" s="29">
        <v>0</v>
      </c>
      <c r="AV10" s="29">
        <v>0</v>
      </c>
      <c r="AW10" s="29">
        <v>0</v>
      </c>
      <c r="AX10" s="29">
        <v>0</v>
      </c>
      <c r="AY10" s="29">
        <v>0</v>
      </c>
      <c r="AZ10" s="29">
        <v>0</v>
      </c>
      <c r="BA10" s="29">
        <v>0</v>
      </c>
      <c r="BB10" s="29">
        <v>0</v>
      </c>
      <c r="BC10" s="29">
        <v>-3962677</v>
      </c>
      <c r="BD10" s="29">
        <v>0</v>
      </c>
      <c r="BE10" s="29">
        <v>0</v>
      </c>
      <c r="BF10" s="29">
        <v>-3962677</v>
      </c>
      <c r="BG10" s="29">
        <v>0</v>
      </c>
      <c r="BH10" s="29">
        <v>0</v>
      </c>
      <c r="BI10" s="29">
        <v>1223870</v>
      </c>
      <c r="BJ10" s="29">
        <v>212166743</v>
      </c>
      <c r="BK10" s="29">
        <v>0</v>
      </c>
      <c r="BL10" s="29">
        <v>134905</v>
      </c>
      <c r="BM10" s="29">
        <v>2049423</v>
      </c>
      <c r="BN10" s="29">
        <v>0</v>
      </c>
      <c r="BO10" s="29">
        <v>0</v>
      </c>
      <c r="BP10" s="29">
        <v>0</v>
      </c>
      <c r="BQ10" s="29">
        <v>0</v>
      </c>
      <c r="BR10" s="29">
        <v>0</v>
      </c>
      <c r="BS10" s="29">
        <v>0</v>
      </c>
      <c r="BT10" s="29">
        <v>0</v>
      </c>
      <c r="BU10" s="29">
        <v>0</v>
      </c>
      <c r="BV10" s="29">
        <v>0</v>
      </c>
      <c r="BW10" s="29">
        <v>25947812</v>
      </c>
      <c r="BX10" s="29">
        <v>122597788</v>
      </c>
      <c r="BY10" s="29">
        <v>0</v>
      </c>
      <c r="BZ10" s="29">
        <v>0</v>
      </c>
      <c r="CA10" s="29">
        <v>0</v>
      </c>
      <c r="CB10" s="29">
        <v>0</v>
      </c>
      <c r="CC10" s="29">
        <v>0</v>
      </c>
      <c r="CD10" s="29">
        <v>0</v>
      </c>
      <c r="CE10" s="29">
        <v>0</v>
      </c>
      <c r="CF10" s="29">
        <v>0</v>
      </c>
      <c r="CG10" s="29">
        <v>0</v>
      </c>
      <c r="CH10" s="29">
        <v>0</v>
      </c>
      <c r="CI10" s="29">
        <v>0</v>
      </c>
      <c r="CJ10" s="29">
        <v>0</v>
      </c>
      <c r="CK10" s="29">
        <v>0</v>
      </c>
      <c r="CL10" s="29">
        <v>27379123</v>
      </c>
      <c r="CM10" s="29">
        <v>54725736</v>
      </c>
      <c r="CN10" s="29">
        <v>0</v>
      </c>
      <c r="CO10" s="29">
        <v>48415423</v>
      </c>
      <c r="CP10" s="29">
        <v>0</v>
      </c>
      <c r="CQ10" s="29">
        <v>129392095</v>
      </c>
      <c r="CR10" s="29">
        <v>22319</v>
      </c>
      <c r="CS10" s="29">
        <v>129392095</v>
      </c>
      <c r="CT10" s="29">
        <v>0</v>
      </c>
      <c r="CU10" s="29">
        <v>0</v>
      </c>
      <c r="CV10" s="29">
        <v>0</v>
      </c>
      <c r="CW10" s="29">
        <v>205475059</v>
      </c>
      <c r="CX10" s="29">
        <v>3145747</v>
      </c>
      <c r="CY10" s="29">
        <v>5733840</v>
      </c>
      <c r="CZ10" s="29">
        <v>64109171</v>
      </c>
      <c r="DA10" s="29">
        <v>13844427</v>
      </c>
      <c r="DB10" s="29">
        <v>79731524</v>
      </c>
      <c r="DC10" s="29">
        <v>21000796</v>
      </c>
      <c r="DD10" s="29">
        <v>71416751</v>
      </c>
      <c r="DE10" s="29">
        <v>7712588</v>
      </c>
      <c r="DF10" s="29">
        <v>15672393</v>
      </c>
      <c r="DG10" s="29">
        <v>0</v>
      </c>
      <c r="DH10" s="29">
        <v>134905</v>
      </c>
      <c r="DI10" s="29">
        <v>129392095</v>
      </c>
      <c r="DJ10" s="29">
        <v>0</v>
      </c>
      <c r="DK10" s="29">
        <v>0</v>
      </c>
      <c r="DL10" s="29">
        <v>0</v>
      </c>
      <c r="DM10" s="29">
        <v>0</v>
      </c>
      <c r="DN10" s="29">
        <v>51498754</v>
      </c>
      <c r="DO10" s="29">
        <v>0</v>
      </c>
      <c r="DP10" s="29">
        <v>0</v>
      </c>
      <c r="DQ10" s="29">
        <v>0</v>
      </c>
      <c r="DR10" s="29">
        <v>2049423</v>
      </c>
      <c r="DS10" s="29">
        <v>25947812</v>
      </c>
      <c r="DT10" s="29">
        <v>29358</v>
      </c>
      <c r="DU10" s="29">
        <v>2630490</v>
      </c>
      <c r="DV10" s="29">
        <v>212166743</v>
      </c>
      <c r="DW10" s="29">
        <v>0</v>
      </c>
      <c r="DX10" s="29">
        <v>0</v>
      </c>
      <c r="DY10" s="29">
        <v>0</v>
      </c>
      <c r="DZ10" s="29">
        <v>0</v>
      </c>
      <c r="EA10" s="29">
        <v>1195108</v>
      </c>
      <c r="EB10" s="29">
        <v>0</v>
      </c>
      <c r="EC10" s="29">
        <v>0</v>
      </c>
      <c r="ED10" s="29">
        <v>0</v>
      </c>
      <c r="EE10" s="29">
        <v>66239</v>
      </c>
      <c r="EF10" s="29">
        <v>1765</v>
      </c>
      <c r="EG10" s="29"/>
      <c r="EH10" s="29">
        <v>1765</v>
      </c>
      <c r="EI10" s="29"/>
      <c r="EJ10" s="29">
        <v>2310746</v>
      </c>
      <c r="EK10" s="29">
        <v>3926289</v>
      </c>
      <c r="EL10" s="29">
        <v>835884</v>
      </c>
      <c r="EM10" s="29">
        <v>602185</v>
      </c>
      <c r="EN10" s="29">
        <v>0</v>
      </c>
      <c r="EO10" s="29">
        <v>0</v>
      </c>
      <c r="EP10" s="29">
        <v>0</v>
      </c>
      <c r="EQ10" s="29">
        <v>0</v>
      </c>
      <c r="ER10" s="29">
        <v>0</v>
      </c>
      <c r="ES10" s="29">
        <v>26122743</v>
      </c>
      <c r="ET10" s="29">
        <v>0</v>
      </c>
      <c r="EU10" s="29">
        <v>22319</v>
      </c>
      <c r="EV10" s="29">
        <v>20046940</v>
      </c>
      <c r="EW10" s="29">
        <v>319744</v>
      </c>
      <c r="EX10" s="29">
        <v>3022401</v>
      </c>
      <c r="EY10" s="29">
        <v>10473031</v>
      </c>
      <c r="EZ10" s="29">
        <v>0</v>
      </c>
      <c r="FA10" s="29">
        <v>4373449</v>
      </c>
      <c r="FB10" s="29">
        <v>15672393</v>
      </c>
      <c r="FC10" s="29">
        <v>115946380</v>
      </c>
      <c r="FD10" s="29">
        <v>0</v>
      </c>
      <c r="FE10" s="29">
        <v>0</v>
      </c>
      <c r="FF10" s="29">
        <v>129392095</v>
      </c>
      <c r="FG10" s="29">
        <v>0</v>
      </c>
      <c r="FH10" s="29">
        <v>-3962677</v>
      </c>
      <c r="FI10" s="29">
        <v>-10405839</v>
      </c>
      <c r="FJ10" s="29">
        <v>115946380</v>
      </c>
      <c r="FK10" s="29">
        <v>129392095</v>
      </c>
      <c r="FL10" s="29"/>
      <c r="FM10" s="29">
        <v>104886578</v>
      </c>
      <c r="FN10" s="29">
        <v>112405505</v>
      </c>
      <c r="FO10" s="29">
        <v>1525420</v>
      </c>
      <c r="FP10" s="29">
        <v>5506601</v>
      </c>
      <c r="FQ10" s="29">
        <v>-52410</v>
      </c>
      <c r="FR10" s="29">
        <v>128544</v>
      </c>
      <c r="FS10" s="29">
        <v>-653963</v>
      </c>
      <c r="FT10" s="29">
        <v>1314197</v>
      </c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  <c r="IX10" s="31"/>
      <c r="IY10" s="31"/>
      <c r="IZ10" s="31"/>
      <c r="JA10" s="31"/>
      <c r="JB10" s="31"/>
      <c r="JC10" s="31"/>
      <c r="JD10" s="31"/>
      <c r="JE10" s="31"/>
      <c r="JF10" s="31"/>
      <c r="JG10" s="31"/>
      <c r="JH10" s="31"/>
      <c r="JI10" s="31"/>
      <c r="JJ10" s="31"/>
      <c r="JK10" s="31"/>
      <c r="JL10" s="31"/>
      <c r="JM10" s="31"/>
      <c r="JN10" s="31"/>
      <c r="JO10" s="31"/>
      <c r="JP10" s="31"/>
      <c r="JQ10" s="31"/>
      <c r="JR10" s="31"/>
      <c r="JS10" s="31"/>
      <c r="JT10" s="31"/>
      <c r="JU10" s="31"/>
      <c r="JV10" s="31"/>
      <c r="JW10" s="31"/>
      <c r="JX10" s="31"/>
      <c r="JY10" s="31"/>
      <c r="JZ10" s="31"/>
      <c r="KA10" s="31"/>
      <c r="KB10" s="31"/>
      <c r="KC10" s="31"/>
      <c r="KD10" s="31"/>
      <c r="KE10" s="31"/>
      <c r="KF10" s="31"/>
      <c r="KG10" s="31"/>
      <c r="KH10" s="31"/>
      <c r="KI10" s="31"/>
      <c r="KJ10" s="31"/>
      <c r="KK10" s="31"/>
      <c r="KL10" s="31"/>
      <c r="KM10" s="31"/>
      <c r="KN10" s="31"/>
      <c r="KO10" s="31"/>
      <c r="KP10" s="31"/>
      <c r="KQ10" s="31"/>
      <c r="KR10" s="31"/>
      <c r="KS10" s="31"/>
      <c r="KT10" s="31"/>
      <c r="KU10" s="31"/>
      <c r="KV10" s="31"/>
      <c r="KW10" s="31"/>
      <c r="KX10" s="31"/>
      <c r="KY10" s="31"/>
      <c r="KZ10" s="31"/>
      <c r="LA10" s="31"/>
      <c r="LB10" s="31"/>
      <c r="LC10" s="31"/>
      <c r="LD10" s="31"/>
      <c r="LE10" s="31"/>
      <c r="LF10" s="1"/>
    </row>
    <row r="11" spans="1:319">
      <c r="A11" s="29">
        <v>45291</v>
      </c>
      <c r="B11" s="2">
        <v>70742</v>
      </c>
      <c r="C11" s="1" t="s">
        <v>1489</v>
      </c>
      <c r="D11" s="29">
        <v>-57069</v>
      </c>
      <c r="E11" s="29">
        <v>0</v>
      </c>
      <c r="F11" s="29">
        <v>-5827</v>
      </c>
      <c r="G11" s="29">
        <v>324084</v>
      </c>
      <c r="H11" s="29">
        <v>-5827</v>
      </c>
      <c r="I11" s="29">
        <v>42131</v>
      </c>
      <c r="J11" s="29">
        <v>0</v>
      </c>
      <c r="K11" s="29">
        <v>0</v>
      </c>
      <c r="L11" s="29">
        <v>15964</v>
      </c>
      <c r="M11" s="29">
        <v>0</v>
      </c>
      <c r="N11" s="29">
        <v>1441911</v>
      </c>
      <c r="O11" s="29">
        <v>-1551</v>
      </c>
      <c r="P11" s="29">
        <v>0</v>
      </c>
      <c r="Q11" s="29">
        <v>0</v>
      </c>
      <c r="R11" s="29">
        <v>1343983</v>
      </c>
      <c r="S11" s="29">
        <v>-656229</v>
      </c>
      <c r="T11" s="29">
        <v>-656229</v>
      </c>
      <c r="U11" s="29">
        <v>0</v>
      </c>
      <c r="V11" s="29">
        <v>-35536</v>
      </c>
      <c r="W11" s="29">
        <v>0</v>
      </c>
      <c r="X11" s="29">
        <v>-257953</v>
      </c>
      <c r="Y11" s="29">
        <v>0</v>
      </c>
      <c r="Z11" s="29">
        <v>324084</v>
      </c>
      <c r="AA11" s="29">
        <v>51500</v>
      </c>
      <c r="AB11" s="29">
        <v>58095</v>
      </c>
      <c r="AC11" s="29">
        <v>157282</v>
      </c>
      <c r="AD11" s="29">
        <v>0</v>
      </c>
      <c r="AE11" s="29">
        <v>0</v>
      </c>
      <c r="AF11" s="29">
        <v>0</v>
      </c>
      <c r="AG11" s="29">
        <v>-734</v>
      </c>
      <c r="AH11" s="29"/>
      <c r="AI11" s="29"/>
      <c r="AJ11" s="29"/>
      <c r="AK11" s="29"/>
      <c r="AL11" s="29"/>
      <c r="AM11" s="29"/>
      <c r="AN11" s="29">
        <v>-6595</v>
      </c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>
        <v>-794486</v>
      </c>
      <c r="BD11" s="29">
        <v>0</v>
      </c>
      <c r="BE11" s="29">
        <v>0</v>
      </c>
      <c r="BF11" s="29">
        <v>-794486</v>
      </c>
      <c r="BG11" s="29">
        <v>0</v>
      </c>
      <c r="BH11" s="29">
        <v>0</v>
      </c>
      <c r="BI11" s="29">
        <v>0</v>
      </c>
      <c r="BJ11" s="29">
        <v>18144331</v>
      </c>
      <c r="BK11" s="29">
        <v>296868</v>
      </c>
      <c r="BL11" s="29">
        <v>487473</v>
      </c>
      <c r="BM11" s="29">
        <v>0</v>
      </c>
      <c r="BN11" s="29">
        <v>0</v>
      </c>
      <c r="BO11" s="29">
        <v>0</v>
      </c>
      <c r="BP11" s="29">
        <v>0</v>
      </c>
      <c r="BQ11" s="29">
        <v>0</v>
      </c>
      <c r="BR11" s="29">
        <v>0</v>
      </c>
      <c r="BS11" s="29">
        <v>0</v>
      </c>
      <c r="BT11" s="29">
        <v>0</v>
      </c>
      <c r="BU11" s="29">
        <v>0</v>
      </c>
      <c r="BV11" s="29">
        <v>0</v>
      </c>
      <c r="BW11" s="29">
        <v>732111</v>
      </c>
      <c r="BX11" s="29">
        <v>5609141</v>
      </c>
      <c r="BY11" s="29">
        <v>0</v>
      </c>
      <c r="BZ11" s="29">
        <v>0</v>
      </c>
      <c r="CA11" s="29">
        <v>0</v>
      </c>
      <c r="CB11" s="29">
        <v>0</v>
      </c>
      <c r="CC11" s="29">
        <v>0</v>
      </c>
      <c r="CD11" s="29">
        <v>0</v>
      </c>
      <c r="CE11" s="29">
        <v>0</v>
      </c>
      <c r="CF11" s="29">
        <v>0</v>
      </c>
      <c r="CG11" s="29">
        <v>0</v>
      </c>
      <c r="CH11" s="29">
        <v>0</v>
      </c>
      <c r="CI11" s="29">
        <v>0</v>
      </c>
      <c r="CJ11" s="29">
        <v>0</v>
      </c>
      <c r="CK11" s="29">
        <v>0</v>
      </c>
      <c r="CL11" s="29">
        <v>682552</v>
      </c>
      <c r="CM11" s="29">
        <v>2008993</v>
      </c>
      <c r="CN11" s="29">
        <v>0</v>
      </c>
      <c r="CO11" s="29">
        <v>2317472</v>
      </c>
      <c r="CP11" s="29">
        <v>0</v>
      </c>
      <c r="CQ11" s="29">
        <v>15389539</v>
      </c>
      <c r="CR11" s="29">
        <v>0</v>
      </c>
      <c r="CS11" s="29">
        <v>3498324</v>
      </c>
      <c r="CT11" s="29">
        <v>11891215</v>
      </c>
      <c r="CU11" s="29">
        <v>0</v>
      </c>
      <c r="CV11" s="29">
        <v>11777956</v>
      </c>
      <c r="CW11" s="29">
        <v>5609141</v>
      </c>
      <c r="CX11" s="29">
        <v>0</v>
      </c>
      <c r="CY11" s="29">
        <v>191388</v>
      </c>
      <c r="CZ11" s="29">
        <v>1062422</v>
      </c>
      <c r="DA11" s="29">
        <v>660948</v>
      </c>
      <c r="DB11" s="29">
        <v>0</v>
      </c>
      <c r="DC11" s="29">
        <v>392507</v>
      </c>
      <c r="DD11" s="29">
        <v>0</v>
      </c>
      <c r="DE11" s="29">
        <v>0</v>
      </c>
      <c r="DF11" s="29">
        <v>73149</v>
      </c>
      <c r="DG11" s="29">
        <v>0</v>
      </c>
      <c r="DH11" s="29">
        <v>190605</v>
      </c>
      <c r="DI11" s="29">
        <v>15389539</v>
      </c>
      <c r="DJ11" s="29">
        <v>0</v>
      </c>
      <c r="DK11" s="29">
        <v>0</v>
      </c>
      <c r="DL11" s="29">
        <v>0</v>
      </c>
      <c r="DM11" s="29">
        <v>11891215</v>
      </c>
      <c r="DN11" s="29">
        <v>3930005</v>
      </c>
      <c r="DO11" s="29">
        <v>0</v>
      </c>
      <c r="DP11" s="29">
        <v>0</v>
      </c>
      <c r="DQ11" s="29">
        <v>0</v>
      </c>
      <c r="DR11" s="29">
        <v>0</v>
      </c>
      <c r="DS11" s="29">
        <v>732111</v>
      </c>
      <c r="DT11" s="29">
        <v>13687</v>
      </c>
      <c r="DU11" s="29">
        <v>86007</v>
      </c>
      <c r="DV11" s="29">
        <v>18144330</v>
      </c>
      <c r="DW11" s="29">
        <v>0</v>
      </c>
      <c r="DX11" s="29">
        <v>0</v>
      </c>
      <c r="DY11" s="29">
        <v>5568</v>
      </c>
      <c r="DZ11" s="29">
        <v>0</v>
      </c>
      <c r="EA11" s="29">
        <v>45281</v>
      </c>
      <c r="EB11" s="29">
        <v>0</v>
      </c>
      <c r="EC11" s="29">
        <v>0</v>
      </c>
      <c r="ED11" s="29">
        <v>0</v>
      </c>
      <c r="EE11" s="29">
        <v>0</v>
      </c>
      <c r="EF11" s="29">
        <v>19648</v>
      </c>
      <c r="EG11" s="29">
        <v>0</v>
      </c>
      <c r="EH11" s="29">
        <v>19648</v>
      </c>
      <c r="EI11" s="29">
        <v>0</v>
      </c>
      <c r="EJ11" s="29">
        <v>57652</v>
      </c>
      <c r="EK11" s="29">
        <v>183754</v>
      </c>
      <c r="EL11" s="29">
        <v>14</v>
      </c>
      <c r="EM11" s="29">
        <v>0</v>
      </c>
      <c r="EN11" s="29">
        <v>0</v>
      </c>
      <c r="EO11" s="29">
        <v>0</v>
      </c>
      <c r="EP11" s="29">
        <v>0</v>
      </c>
      <c r="EQ11" s="29">
        <v>0</v>
      </c>
      <c r="ER11" s="29">
        <v>0</v>
      </c>
      <c r="ES11" s="29">
        <v>1326441</v>
      </c>
      <c r="ET11" s="29">
        <v>0</v>
      </c>
      <c r="EU11" s="29">
        <v>0</v>
      </c>
      <c r="EV11" s="29">
        <v>428725</v>
      </c>
      <c r="EW11" s="29">
        <v>28355</v>
      </c>
      <c r="EX11" s="29">
        <v>164092</v>
      </c>
      <c r="EY11" s="29">
        <v>0</v>
      </c>
      <c r="EZ11" s="29">
        <v>0</v>
      </c>
      <c r="FA11" s="29">
        <v>324090</v>
      </c>
      <c r="FB11" s="29">
        <v>73149</v>
      </c>
      <c r="FC11" s="29">
        <v>14380722</v>
      </c>
      <c r="FD11" s="29">
        <v>0</v>
      </c>
      <c r="FE11" s="29">
        <v>0</v>
      </c>
      <c r="FF11" s="29">
        <v>15250741</v>
      </c>
      <c r="FG11" s="29">
        <v>28388</v>
      </c>
      <c r="FH11" s="29">
        <v>-794015</v>
      </c>
      <c r="FI11" s="29">
        <v>0</v>
      </c>
      <c r="FJ11" s="29">
        <v>14380722</v>
      </c>
      <c r="FK11" s="29">
        <v>15250741</v>
      </c>
      <c r="FL11" s="29">
        <v>58826</v>
      </c>
      <c r="FM11" s="29">
        <v>13567319</v>
      </c>
      <c r="FN11" s="29">
        <v>14164605</v>
      </c>
      <c r="FO11" s="29">
        <v>-5721</v>
      </c>
      <c r="FP11" s="29">
        <v>1089796</v>
      </c>
      <c r="FQ11" s="29">
        <v>-6184</v>
      </c>
      <c r="FR11" s="29">
        <v>-10679</v>
      </c>
      <c r="FS11" s="29">
        <v>-872230</v>
      </c>
      <c r="FT11" s="29">
        <v>984598</v>
      </c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  <c r="IX11" s="31"/>
      <c r="IY11" s="31"/>
      <c r="IZ11" s="31"/>
      <c r="JA11" s="31"/>
      <c r="JB11" s="31"/>
      <c r="JC11" s="31"/>
      <c r="JD11" s="31"/>
      <c r="JE11" s="31"/>
      <c r="JF11" s="31"/>
      <c r="JG11" s="31"/>
      <c r="JH11" s="31"/>
      <c r="JI11" s="31"/>
      <c r="JJ11" s="31"/>
      <c r="JK11" s="31"/>
      <c r="JL11" s="31"/>
      <c r="JM11" s="31"/>
      <c r="JN11" s="31"/>
      <c r="JO11" s="31"/>
      <c r="JP11" s="31"/>
      <c r="JQ11" s="31"/>
      <c r="JR11" s="31"/>
      <c r="JS11" s="31"/>
      <c r="JT11" s="31"/>
      <c r="JU11" s="31"/>
      <c r="JV11" s="31"/>
      <c r="JW11" s="31"/>
      <c r="JX11" s="31"/>
      <c r="JY11" s="31"/>
      <c r="JZ11" s="31"/>
      <c r="KA11" s="31"/>
      <c r="KB11" s="31"/>
      <c r="KC11" s="31"/>
      <c r="KD11" s="31"/>
      <c r="KE11" s="31"/>
      <c r="KF11" s="31"/>
      <c r="KG11" s="31"/>
      <c r="KH11" s="31"/>
      <c r="KI11" s="31"/>
      <c r="KJ11" s="31"/>
      <c r="KK11" s="31"/>
      <c r="KL11" s="31"/>
      <c r="KM11" s="31"/>
      <c r="KN11" s="31"/>
      <c r="KO11" s="31"/>
      <c r="KP11" s="31"/>
      <c r="KQ11" s="31"/>
      <c r="KR11" s="31"/>
      <c r="KS11" s="31"/>
      <c r="KT11" s="31"/>
      <c r="KU11" s="31"/>
      <c r="KV11" s="31"/>
      <c r="KW11" s="31"/>
      <c r="KX11" s="31"/>
      <c r="KY11" s="31"/>
      <c r="KZ11" s="31"/>
      <c r="LA11" s="31"/>
      <c r="LB11" s="31"/>
      <c r="LC11" s="31"/>
      <c r="LD11" s="31"/>
      <c r="LE11" s="31"/>
      <c r="LF11" s="1"/>
    </row>
    <row r="12" spans="1:319">
      <c r="A12" s="29">
        <v>45291</v>
      </c>
      <c r="B12" s="2">
        <v>71046</v>
      </c>
      <c r="C12" s="1" t="s">
        <v>1490</v>
      </c>
      <c r="D12" s="29">
        <v>-163087</v>
      </c>
      <c r="E12" s="29">
        <v>0</v>
      </c>
      <c r="F12" s="29">
        <v>-71751</v>
      </c>
      <c r="G12" s="29">
        <v>3670428</v>
      </c>
      <c r="H12" s="29">
        <v>-71751</v>
      </c>
      <c r="I12" s="29">
        <v>179166</v>
      </c>
      <c r="J12" s="29">
        <v>0</v>
      </c>
      <c r="K12" s="29">
        <v>0</v>
      </c>
      <c r="L12" s="29">
        <v>23408</v>
      </c>
      <c r="M12" s="29">
        <v>0</v>
      </c>
      <c r="N12" s="29">
        <v>8418881</v>
      </c>
      <c r="O12" s="29">
        <v>64374</v>
      </c>
      <c r="P12" s="29">
        <v>16038</v>
      </c>
      <c r="Q12" s="29">
        <v>-175101</v>
      </c>
      <c r="R12" s="29">
        <v>8357380</v>
      </c>
      <c r="S12" s="29">
        <v>-8971845</v>
      </c>
      <c r="T12" s="29">
        <v>-8971845</v>
      </c>
      <c r="U12" s="29">
        <v>0</v>
      </c>
      <c r="V12" s="29">
        <v>-151863</v>
      </c>
      <c r="W12" s="29">
        <v>-175963</v>
      </c>
      <c r="X12" s="29">
        <v>-26829</v>
      </c>
      <c r="Y12" s="29">
        <v>0</v>
      </c>
      <c r="Z12" s="29">
        <v>3670428</v>
      </c>
      <c r="AA12" s="29">
        <v>175272</v>
      </c>
      <c r="AB12" s="29">
        <v>202574</v>
      </c>
      <c r="AC12" s="29">
        <v>323997</v>
      </c>
      <c r="AD12" s="29">
        <v>0</v>
      </c>
      <c r="AE12" s="29">
        <v>0</v>
      </c>
      <c r="AF12" s="29">
        <v>0</v>
      </c>
      <c r="AG12" s="29">
        <v>-4720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-27302</v>
      </c>
      <c r="AO12" s="29">
        <v>0</v>
      </c>
      <c r="AP12" s="29">
        <v>0</v>
      </c>
      <c r="AQ12" s="29">
        <v>0</v>
      </c>
      <c r="AR12" s="29">
        <v>0</v>
      </c>
      <c r="AS12" s="29">
        <v>0</v>
      </c>
      <c r="AT12" s="29">
        <v>0</v>
      </c>
      <c r="AU12" s="29">
        <v>0</v>
      </c>
      <c r="AV12" s="29">
        <v>0</v>
      </c>
      <c r="AW12" s="29">
        <v>0</v>
      </c>
      <c r="AX12" s="29">
        <v>0</v>
      </c>
      <c r="AY12" s="29">
        <v>0</v>
      </c>
      <c r="AZ12" s="29">
        <v>0</v>
      </c>
      <c r="BA12" s="29">
        <v>0</v>
      </c>
      <c r="BB12" s="29">
        <v>0</v>
      </c>
      <c r="BC12" s="29">
        <v>-2667650</v>
      </c>
      <c r="BD12" s="29">
        <v>0</v>
      </c>
      <c r="BE12" s="29">
        <v>0</v>
      </c>
      <c r="BF12" s="29">
        <v>-2667650</v>
      </c>
      <c r="BG12" s="29">
        <v>0</v>
      </c>
      <c r="BH12" s="29">
        <v>0</v>
      </c>
      <c r="BI12" s="29">
        <v>17025</v>
      </c>
      <c r="BJ12" s="29">
        <v>87411908</v>
      </c>
      <c r="BK12" s="29">
        <v>0</v>
      </c>
      <c r="BL12" s="29">
        <v>916514</v>
      </c>
      <c r="BM12" s="29">
        <v>1123788</v>
      </c>
      <c r="BN12" s="29">
        <v>0</v>
      </c>
      <c r="BO12" s="29">
        <v>0</v>
      </c>
      <c r="BP12" s="29">
        <v>5470</v>
      </c>
      <c r="BQ12" s="29">
        <v>0</v>
      </c>
      <c r="BR12" s="29">
        <v>0</v>
      </c>
      <c r="BS12" s="29">
        <v>0</v>
      </c>
      <c r="BT12" s="29">
        <v>0</v>
      </c>
      <c r="BU12" s="29">
        <v>60993</v>
      </c>
      <c r="BV12" s="29">
        <v>0</v>
      </c>
      <c r="BW12" s="29">
        <v>2206403</v>
      </c>
      <c r="BX12" s="29">
        <v>7125970</v>
      </c>
      <c r="BY12" s="29">
        <v>0</v>
      </c>
      <c r="BZ12" s="29">
        <v>0</v>
      </c>
      <c r="CA12" s="29">
        <v>0</v>
      </c>
      <c r="CB12" s="29">
        <v>0</v>
      </c>
      <c r="CC12" s="29">
        <v>0</v>
      </c>
      <c r="CD12" s="29">
        <v>0</v>
      </c>
      <c r="CE12" s="29">
        <v>0</v>
      </c>
      <c r="CF12" s="29">
        <v>0</v>
      </c>
      <c r="CG12" s="29">
        <v>0</v>
      </c>
      <c r="CH12" s="29">
        <v>0</v>
      </c>
      <c r="CI12" s="29">
        <v>0</v>
      </c>
      <c r="CJ12" s="29">
        <v>0</v>
      </c>
      <c r="CK12" s="29">
        <v>0</v>
      </c>
      <c r="CL12" s="29">
        <v>1329912</v>
      </c>
      <c r="CM12" s="29">
        <v>1929132</v>
      </c>
      <c r="CN12" s="29">
        <v>0</v>
      </c>
      <c r="CO12" s="29">
        <v>3184851</v>
      </c>
      <c r="CP12" s="29">
        <v>0</v>
      </c>
      <c r="CQ12" s="29">
        <v>82117612</v>
      </c>
      <c r="CR12" s="29">
        <v>0</v>
      </c>
      <c r="CS12" s="29">
        <v>5151124</v>
      </c>
      <c r="CT12" s="29">
        <v>76966488</v>
      </c>
      <c r="CU12" s="29">
        <v>0</v>
      </c>
      <c r="CV12" s="29">
        <v>78078820</v>
      </c>
      <c r="CW12" s="29">
        <v>7614969</v>
      </c>
      <c r="CX12" s="29">
        <v>0</v>
      </c>
      <c r="CY12" s="29">
        <v>50749</v>
      </c>
      <c r="CZ12" s="29">
        <v>203738</v>
      </c>
      <c r="DA12" s="29">
        <v>4179597</v>
      </c>
      <c r="DB12" s="29">
        <v>488999</v>
      </c>
      <c r="DC12" s="29">
        <v>1294898</v>
      </c>
      <c r="DD12" s="29">
        <v>145533</v>
      </c>
      <c r="DE12" s="29">
        <v>343466</v>
      </c>
      <c r="DF12" s="29">
        <v>1746591</v>
      </c>
      <c r="DG12" s="29">
        <v>0</v>
      </c>
      <c r="DH12" s="29">
        <v>398689</v>
      </c>
      <c r="DI12" s="29">
        <v>82117612</v>
      </c>
      <c r="DJ12" s="29">
        <v>60993</v>
      </c>
      <c r="DK12" s="29">
        <v>0</v>
      </c>
      <c r="DL12" s="29">
        <v>0</v>
      </c>
      <c r="DM12" s="29">
        <v>76966488</v>
      </c>
      <c r="DN12" s="29">
        <v>1565501</v>
      </c>
      <c r="DO12" s="29">
        <v>0</v>
      </c>
      <c r="DP12" s="29">
        <v>0</v>
      </c>
      <c r="DQ12" s="29">
        <v>0</v>
      </c>
      <c r="DR12" s="29">
        <v>1123788</v>
      </c>
      <c r="DS12" s="29">
        <v>2083260</v>
      </c>
      <c r="DT12" s="29">
        <v>34973</v>
      </c>
      <c r="DU12" s="29">
        <v>320993</v>
      </c>
      <c r="DV12" s="29">
        <v>87411908</v>
      </c>
      <c r="DW12" s="29">
        <v>0</v>
      </c>
      <c r="DX12" s="29">
        <v>0</v>
      </c>
      <c r="DY12" s="29">
        <v>0</v>
      </c>
      <c r="DZ12" s="29">
        <v>123143</v>
      </c>
      <c r="EA12" s="29">
        <v>15944</v>
      </c>
      <c r="EB12" s="29">
        <v>0</v>
      </c>
      <c r="EC12" s="29">
        <v>0</v>
      </c>
      <c r="ED12" s="29">
        <v>118986</v>
      </c>
      <c r="EE12" s="29">
        <v>0</v>
      </c>
      <c r="EF12" s="29">
        <v>7844</v>
      </c>
      <c r="EG12" s="29">
        <v>0</v>
      </c>
      <c r="EH12" s="29">
        <v>7844</v>
      </c>
      <c r="EI12" s="29">
        <v>0</v>
      </c>
      <c r="EJ12" s="29">
        <v>89773</v>
      </c>
      <c r="EK12" s="29">
        <v>419619</v>
      </c>
      <c r="EL12" s="29">
        <v>58028</v>
      </c>
      <c r="EM12" s="29"/>
      <c r="EN12" s="29">
        <v>0</v>
      </c>
      <c r="EO12" s="29">
        <v>512355</v>
      </c>
      <c r="EP12" s="29">
        <v>0</v>
      </c>
      <c r="EQ12" s="29">
        <v>0</v>
      </c>
      <c r="ER12" s="29">
        <v>0</v>
      </c>
      <c r="ES12" s="29">
        <v>582195</v>
      </c>
      <c r="ET12" s="29">
        <v>4157</v>
      </c>
      <c r="EU12" s="29">
        <v>0</v>
      </c>
      <c r="EV12" s="29">
        <v>35225</v>
      </c>
      <c r="EW12" s="29">
        <v>231220</v>
      </c>
      <c r="EX12" s="29">
        <v>353747</v>
      </c>
      <c r="EY12" s="29">
        <v>0</v>
      </c>
      <c r="EZ12" s="29">
        <v>0</v>
      </c>
      <c r="FA12" s="29">
        <v>3670428</v>
      </c>
      <c r="FB12" s="29">
        <v>1746306</v>
      </c>
      <c r="FC12" s="29">
        <v>73145767</v>
      </c>
      <c r="FD12" s="29">
        <v>0</v>
      </c>
      <c r="FE12" s="29">
        <v>0</v>
      </c>
      <c r="FF12" s="29">
        <v>82114385</v>
      </c>
      <c r="FG12" s="29">
        <v>15944</v>
      </c>
      <c r="FH12" s="29">
        <v>-2667649</v>
      </c>
      <c r="FI12" s="29">
        <v>-1507752</v>
      </c>
      <c r="FJ12" s="29">
        <v>73145767</v>
      </c>
      <c r="FK12" s="29">
        <v>82114385</v>
      </c>
      <c r="FL12" s="29">
        <v>80900</v>
      </c>
      <c r="FM12" s="29">
        <v>71683538</v>
      </c>
      <c r="FN12" s="29">
        <v>80335536</v>
      </c>
      <c r="FO12" s="29">
        <v>-21890</v>
      </c>
      <c r="FP12" s="29">
        <v>7745480</v>
      </c>
      <c r="FQ12" s="29">
        <v>-63611</v>
      </c>
      <c r="FR12" s="29">
        <v>-10760</v>
      </c>
      <c r="FS12" s="29">
        <v>-35377</v>
      </c>
      <c r="FT12" s="29">
        <v>16599</v>
      </c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  <c r="IX12" s="31"/>
      <c r="IY12" s="31"/>
      <c r="IZ12" s="31"/>
      <c r="JA12" s="31"/>
      <c r="JB12" s="31"/>
      <c r="JC12" s="31"/>
      <c r="JD12" s="31"/>
      <c r="JE12" s="31"/>
      <c r="JF12" s="31"/>
      <c r="JG12" s="31"/>
      <c r="JH12" s="31"/>
      <c r="JI12" s="31"/>
      <c r="JJ12" s="31"/>
      <c r="JK12" s="31"/>
      <c r="JL12" s="31"/>
      <c r="JM12" s="31"/>
      <c r="JN12" s="31"/>
      <c r="JO12" s="31"/>
      <c r="JP12" s="31"/>
      <c r="JQ12" s="31"/>
      <c r="JR12" s="31"/>
      <c r="JS12" s="31"/>
      <c r="JT12" s="31"/>
      <c r="JU12" s="31"/>
      <c r="JV12" s="31"/>
      <c r="JW12" s="31"/>
      <c r="JX12" s="31"/>
      <c r="JY12" s="31"/>
      <c r="JZ12" s="31"/>
      <c r="KA12" s="31"/>
      <c r="KB12" s="31"/>
      <c r="KC12" s="31"/>
      <c r="KD12" s="31"/>
      <c r="KE12" s="31"/>
      <c r="KF12" s="31"/>
      <c r="KG12" s="31"/>
      <c r="KH12" s="31"/>
      <c r="KI12" s="31"/>
      <c r="KJ12" s="31"/>
      <c r="KK12" s="31"/>
      <c r="KL12" s="31"/>
      <c r="KM12" s="31"/>
      <c r="KN12" s="31"/>
      <c r="KO12" s="31"/>
      <c r="KP12" s="31"/>
      <c r="KQ12" s="31"/>
      <c r="KR12" s="31"/>
      <c r="KS12" s="31"/>
      <c r="KT12" s="31"/>
      <c r="KU12" s="31"/>
      <c r="KV12" s="31"/>
      <c r="KW12" s="31"/>
      <c r="KX12" s="31"/>
      <c r="KY12" s="31"/>
      <c r="KZ12" s="31"/>
      <c r="LA12" s="31"/>
      <c r="LB12" s="31"/>
      <c r="LC12" s="31"/>
      <c r="LD12" s="31"/>
      <c r="LE12" s="31"/>
      <c r="LF12" s="1"/>
    </row>
    <row r="13" spans="1:319">
      <c r="B13" s="2"/>
      <c r="C13" s="2"/>
      <c r="D13" s="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  <c r="IX13" s="31"/>
      <c r="IY13" s="31"/>
      <c r="IZ13" s="31"/>
      <c r="JA13" s="31"/>
      <c r="JB13" s="31"/>
      <c r="JC13" s="31"/>
      <c r="JD13" s="31"/>
      <c r="JE13" s="31"/>
      <c r="JF13" s="31"/>
      <c r="JG13" s="31"/>
      <c r="JH13" s="31"/>
      <c r="JI13" s="31"/>
      <c r="JJ13" s="31"/>
      <c r="JK13" s="31"/>
      <c r="JL13" s="31"/>
      <c r="JM13" s="31"/>
      <c r="JN13" s="31"/>
      <c r="JO13" s="31"/>
      <c r="JP13" s="31"/>
      <c r="JQ13" s="31"/>
      <c r="JR13" s="31"/>
      <c r="JS13" s="31"/>
      <c r="JT13" s="31"/>
      <c r="JU13" s="31"/>
      <c r="JV13" s="31"/>
      <c r="JW13" s="31"/>
      <c r="JX13" s="31"/>
      <c r="JY13" s="31"/>
      <c r="JZ13" s="31"/>
      <c r="KA13" s="31"/>
      <c r="KB13" s="31"/>
      <c r="KC13" s="31"/>
      <c r="KD13" s="31"/>
      <c r="KE13" s="31"/>
      <c r="KF13" s="31"/>
      <c r="KG13" s="31"/>
      <c r="KH13" s="31"/>
      <c r="KI13" s="31"/>
      <c r="KJ13" s="31"/>
      <c r="KK13" s="31"/>
      <c r="KL13" s="31"/>
      <c r="KM13" s="31"/>
      <c r="KN13" s="31"/>
      <c r="KO13" s="31"/>
      <c r="KP13" s="31"/>
      <c r="KQ13" s="31"/>
      <c r="KR13" s="31"/>
      <c r="KS13" s="31"/>
      <c r="KT13" s="31"/>
      <c r="KU13" s="31"/>
      <c r="KV13" s="31"/>
      <c r="KW13" s="31"/>
      <c r="KX13" s="31"/>
      <c r="KY13" s="31"/>
      <c r="KZ13" s="31"/>
      <c r="LA13" s="31"/>
      <c r="LB13" s="31"/>
      <c r="LC13" s="31"/>
      <c r="LD13" s="31"/>
      <c r="LE13" s="31"/>
      <c r="LF13" s="31"/>
      <c r="LG13" s="1"/>
    </row>
    <row r="14" spans="1:319">
      <c r="C14" s="2"/>
      <c r="D14" s="5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1"/>
      <c r="KI14" s="31"/>
      <c r="KJ14" s="31"/>
      <c r="KK14" s="31"/>
      <c r="KL14" s="31"/>
      <c r="KM14" s="31"/>
      <c r="KN14" s="31"/>
      <c r="KO14" s="31"/>
      <c r="KP14" s="31"/>
      <c r="KQ14" s="31"/>
      <c r="KR14" s="31"/>
      <c r="KS14" s="31"/>
      <c r="KT14" s="31"/>
      <c r="KU14" s="31"/>
      <c r="KV14" s="31"/>
      <c r="KW14" s="31"/>
      <c r="KX14" s="31"/>
      <c r="KY14" s="31"/>
      <c r="KZ14" s="31"/>
      <c r="LA14" s="31"/>
      <c r="LB14" s="31"/>
      <c r="LC14" s="31"/>
      <c r="LD14" s="31"/>
      <c r="LE14" s="31"/>
      <c r="LF14" s="31"/>
      <c r="LG14" s="1"/>
    </row>
    <row r="15" spans="1:319">
      <c r="C15" s="2"/>
      <c r="D15" s="5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</row>
    <row r="16" spans="1:319">
      <c r="C16" s="2"/>
      <c r="D16" s="5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</row>
    <row r="17" spans="3:233">
      <c r="C17" s="2"/>
      <c r="D17" s="5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</row>
    <row r="18" spans="3:233">
      <c r="C18" s="2"/>
      <c r="D18" s="5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</row>
    <row r="19" spans="3:233">
      <c r="C19" s="2"/>
      <c r="D19" s="5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</row>
  </sheetData>
  <sheetProtection algorithmName="SHA-512" hashValue="fn79gNKtRsyZEmgearx5+to304DfDduFZog2n4xe2xMQScSveCsVGocC59NjlP3sdiaHz7l/KZkvy5GDU0WZnQ==" saltValue="oGqJQoloBG2pno+7OGh3aw==" spinCount="100000" sheet="1" objects="1" scenarios="1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theme="2"/>
    <pageSetUpPr fitToPage="1"/>
  </sheetPr>
  <dimension ref="A1:G63"/>
  <sheetViews>
    <sheetView showGridLines="0" topLeftCell="D1" zoomScaleNormal="100" workbookViewId="0">
      <selection activeCell="J60" sqref="J60"/>
    </sheetView>
  </sheetViews>
  <sheetFormatPr defaultColWidth="11.42578125" defaultRowHeight="15"/>
  <cols>
    <col min="1" max="1" width="12.85546875" hidden="1" customWidth="1"/>
    <col min="2" max="2" width="15.5703125" hidden="1" customWidth="1"/>
    <col min="3" max="3" width="5" customWidth="1"/>
    <col min="4" max="4" width="87.42578125" customWidth="1"/>
    <col min="5" max="5" width="22.42578125" customWidth="1"/>
    <col min="6" max="6" width="6" customWidth="1"/>
    <col min="7" max="7" width="13.5703125" hidden="1" customWidth="1"/>
  </cols>
  <sheetData>
    <row r="1" spans="1:5">
      <c r="C1" s="58" t="s">
        <v>406</v>
      </c>
      <c r="D1" s="58"/>
    </row>
    <row r="4" spans="1:5" ht="30" customHeight="1">
      <c r="C4" s="54" t="s">
        <v>407</v>
      </c>
      <c r="D4" s="55"/>
      <c r="E4" s="56"/>
    </row>
    <row r="5" spans="1:5" ht="15" customHeight="1">
      <c r="C5" s="57" t="s">
        <v>187</v>
      </c>
      <c r="D5" s="57"/>
      <c r="E5" s="57"/>
    </row>
    <row r="6" spans="1:5" ht="31.5" customHeight="1">
      <c r="A6" s="18" t="s">
        <v>245</v>
      </c>
      <c r="B6" s="13" t="s">
        <v>244</v>
      </c>
      <c r="C6" s="12"/>
      <c r="D6" s="12"/>
      <c r="E6" s="15" t="s">
        <v>188</v>
      </c>
    </row>
    <row r="7" spans="1:5">
      <c r="A7" s="19" t="s">
        <v>279</v>
      </c>
      <c r="B7" t="str">
        <f>"Res_"&amp;$B$6&amp;"_"&amp;A7</f>
        <v>Res_BeY_BM</v>
      </c>
      <c r="C7" s="12" t="s">
        <v>5</v>
      </c>
      <c r="D7" s="12" t="s">
        <v>0</v>
      </c>
      <c r="E7" s="14">
        <f t="shared" ref="E7:E21" si="0">INDEX(LivTpk,2,MATCH($B7,LivTpk_var,0))</f>
        <v>198598915</v>
      </c>
    </row>
    <row r="8" spans="1:5">
      <c r="A8" s="19" t="s">
        <v>314</v>
      </c>
      <c r="B8" t="str">
        <f t="shared" ref="B8:B63" si="1">"Res_"&amp;$B$6&amp;"_"&amp;A8</f>
        <v>Res_BeY_AFp</v>
      </c>
      <c r="C8" s="12" t="s">
        <v>6</v>
      </c>
      <c r="D8" s="12" t="s">
        <v>86</v>
      </c>
      <c r="E8" s="14">
        <f t="shared" si="0"/>
        <v>-282428</v>
      </c>
    </row>
    <row r="9" spans="1:5">
      <c r="A9" s="19" t="s">
        <v>246</v>
      </c>
      <c r="B9" t="str">
        <f t="shared" si="1"/>
        <v>Res_BeY_PMTot</v>
      </c>
      <c r="C9" s="16" t="s">
        <v>7</v>
      </c>
      <c r="D9" s="16" t="s">
        <v>1</v>
      </c>
      <c r="E9" s="14">
        <f t="shared" si="0"/>
        <v>198316487</v>
      </c>
    </row>
    <row r="10" spans="1:5">
      <c r="A10" s="19" t="s">
        <v>280</v>
      </c>
      <c r="B10" t="str">
        <f t="shared" si="1"/>
        <v>Res_BeY_IndT</v>
      </c>
      <c r="C10" s="12" t="s">
        <v>8</v>
      </c>
      <c r="D10" s="12" t="s">
        <v>2</v>
      </c>
      <c r="E10" s="14">
        <f t="shared" si="0"/>
        <v>19470670</v>
      </c>
    </row>
    <row r="11" spans="1:5">
      <c r="A11" s="19" t="s">
        <v>281</v>
      </c>
      <c r="B11" t="str">
        <f t="shared" si="1"/>
        <v>Res_BeY_IndA</v>
      </c>
      <c r="C11" s="12" t="s">
        <v>9</v>
      </c>
      <c r="D11" s="12" t="s">
        <v>3</v>
      </c>
      <c r="E11" s="14">
        <f t="shared" si="0"/>
        <v>-1255671</v>
      </c>
    </row>
    <row r="12" spans="1:5">
      <c r="A12" s="19" t="s">
        <v>282</v>
      </c>
      <c r="B12" t="str">
        <f t="shared" si="1"/>
        <v>Res_BeY_IndE</v>
      </c>
      <c r="C12" s="12" t="s">
        <v>10</v>
      </c>
      <c r="D12" s="12" t="s">
        <v>4</v>
      </c>
      <c r="E12" s="14">
        <f t="shared" si="0"/>
        <v>40454</v>
      </c>
    </row>
    <row r="13" spans="1:5">
      <c r="A13" s="19" t="s">
        <v>315</v>
      </c>
      <c r="B13" t="str">
        <f t="shared" si="1"/>
        <v>Res_BeY_RiU</v>
      </c>
      <c r="C13" s="12" t="s">
        <v>11</v>
      </c>
      <c r="D13" s="12" t="s">
        <v>46</v>
      </c>
      <c r="E13" s="14">
        <f t="shared" si="0"/>
        <v>137070332</v>
      </c>
    </row>
    <row r="14" spans="1:5">
      <c r="A14" s="19" t="s">
        <v>283</v>
      </c>
      <c r="B14" t="str">
        <f t="shared" si="1"/>
        <v>Res_BeY_Kurs</v>
      </c>
      <c r="C14" s="12" t="s">
        <v>12</v>
      </c>
      <c r="D14" s="12" t="s">
        <v>47</v>
      </c>
      <c r="E14" s="14">
        <f t="shared" si="0"/>
        <v>154657737</v>
      </c>
    </row>
    <row r="15" spans="1:5">
      <c r="A15" s="19" t="s">
        <v>316</v>
      </c>
      <c r="B15" t="str">
        <f t="shared" si="1"/>
        <v>Res_BeY_Rug</v>
      </c>
      <c r="C15" s="12" t="s">
        <v>13</v>
      </c>
      <c r="D15" s="12" t="s">
        <v>48</v>
      </c>
      <c r="E15" s="14">
        <f t="shared" si="0"/>
        <v>-88286037</v>
      </c>
    </row>
    <row r="16" spans="1:5">
      <c r="A16" s="19" t="s">
        <v>284</v>
      </c>
      <c r="B16" t="str">
        <f t="shared" si="1"/>
        <v>Res_BeY_AdmV</v>
      </c>
      <c r="C16" s="12" t="s">
        <v>14</v>
      </c>
      <c r="D16" s="12" t="s">
        <v>49</v>
      </c>
      <c r="E16" s="14">
        <f t="shared" si="0"/>
        <v>-5794759</v>
      </c>
    </row>
    <row r="17" spans="1:5" ht="15.75" customHeight="1">
      <c r="A17" s="19" t="s">
        <v>381</v>
      </c>
      <c r="B17" t="str">
        <f t="shared" si="1"/>
        <v>Res_BeY_iaTot</v>
      </c>
      <c r="C17" s="16" t="s">
        <v>15</v>
      </c>
      <c r="D17" s="16" t="s">
        <v>50</v>
      </c>
      <c r="E17" s="14">
        <f t="shared" si="0"/>
        <v>215902726</v>
      </c>
    </row>
    <row r="18" spans="1:5">
      <c r="A18" s="19" t="s">
        <v>285</v>
      </c>
      <c r="B18" t="str">
        <f t="shared" si="1"/>
        <v>Res_BeY_Pas</v>
      </c>
      <c r="C18" s="12" t="s">
        <v>16</v>
      </c>
      <c r="D18" s="12" t="s">
        <v>51</v>
      </c>
      <c r="E18" s="14">
        <f t="shared" si="0"/>
        <v>-5586194</v>
      </c>
    </row>
    <row r="19" spans="1:5">
      <c r="A19" s="19" t="s">
        <v>317</v>
      </c>
      <c r="B19" t="str">
        <f t="shared" si="1"/>
        <v>Res_BeY_UbY</v>
      </c>
      <c r="C19" s="12" t="s">
        <v>17</v>
      </c>
      <c r="D19" s="12" t="s">
        <v>52</v>
      </c>
      <c r="E19" s="14">
        <f t="shared" si="0"/>
        <v>-152263291</v>
      </c>
    </row>
    <row r="20" spans="1:5">
      <c r="A20" s="19" t="s">
        <v>318</v>
      </c>
      <c r="B20" t="str">
        <f t="shared" si="1"/>
        <v>Res_BeY_MGd</v>
      </c>
      <c r="C20" s="12" t="s">
        <v>18</v>
      </c>
      <c r="D20" s="12" t="s">
        <v>53</v>
      </c>
      <c r="E20" s="14">
        <f t="shared" si="0"/>
        <v>409458</v>
      </c>
    </row>
    <row r="21" spans="1:5">
      <c r="A21" s="19" t="s">
        <v>286</v>
      </c>
      <c r="B21" t="str">
        <f t="shared" si="1"/>
        <v>Res_BeY_YTot</v>
      </c>
      <c r="C21" s="16" t="s">
        <v>19</v>
      </c>
      <c r="D21" s="16" t="s">
        <v>189</v>
      </c>
      <c r="E21" s="14">
        <f t="shared" si="0"/>
        <v>-151853833</v>
      </c>
    </row>
    <row r="22" spans="1:5">
      <c r="A22" s="19" t="s">
        <v>287</v>
      </c>
      <c r="B22" t="str">
        <f t="shared" si="1"/>
        <v>Res_BeY_LP</v>
      </c>
      <c r="C22" s="12" t="s">
        <v>20</v>
      </c>
      <c r="D22" s="12" t="s">
        <v>243</v>
      </c>
      <c r="E22" s="14">
        <f t="shared" ref="E22:E41" si="2">INDEX(LivTpk,2,MATCH($B22,LivTpk_var,0))</f>
        <v>-233980096</v>
      </c>
    </row>
    <row r="23" spans="1:5">
      <c r="A23" s="19" t="s">
        <v>288</v>
      </c>
      <c r="B23" t="str">
        <f t="shared" si="1"/>
        <v>Res_BeY_GLP</v>
      </c>
      <c r="C23" s="12" t="s">
        <v>21</v>
      </c>
      <c r="D23" s="12" t="s">
        <v>56</v>
      </c>
      <c r="E23" s="14">
        <f t="shared" si="2"/>
        <v>38709</v>
      </c>
    </row>
    <row r="24" spans="1:5">
      <c r="A24" s="19" t="s">
        <v>289</v>
      </c>
      <c r="B24" t="str">
        <f t="shared" si="1"/>
        <v>Res_BeY_LPTot</v>
      </c>
      <c r="C24" s="16" t="s">
        <v>22</v>
      </c>
      <c r="D24" s="16" t="s">
        <v>190</v>
      </c>
      <c r="E24" s="14">
        <f t="shared" si="2"/>
        <v>-233941387</v>
      </c>
    </row>
    <row r="25" spans="1:5">
      <c r="A25" s="19" t="s">
        <v>290</v>
      </c>
      <c r="B25" t="str">
        <f t="shared" si="1"/>
        <v>Res_BeY_Fm</v>
      </c>
      <c r="C25" s="12" t="s">
        <v>23</v>
      </c>
      <c r="D25" s="12" t="s">
        <v>191</v>
      </c>
      <c r="E25" s="14">
        <f t="shared" si="2"/>
        <v>-6866954</v>
      </c>
    </row>
    <row r="26" spans="1:5">
      <c r="A26" s="19" t="s">
        <v>382</v>
      </c>
      <c r="B26" t="str">
        <f t="shared" si="1"/>
        <v>Res_BeY_Okap</v>
      </c>
      <c r="C26" s="12" t="s">
        <v>24</v>
      </c>
      <c r="D26" s="12" t="s">
        <v>192</v>
      </c>
      <c r="E26" s="14">
        <f t="shared" si="2"/>
        <v>-2337019</v>
      </c>
    </row>
    <row r="27" spans="1:5">
      <c r="A27" s="19" t="s">
        <v>292</v>
      </c>
      <c r="B27" t="str">
        <f t="shared" si="1"/>
        <v>Res_BeY_Eom</v>
      </c>
      <c r="C27" s="12" t="s">
        <v>25</v>
      </c>
      <c r="D27" s="12" t="s">
        <v>57</v>
      </c>
      <c r="E27" s="14">
        <f t="shared" si="2"/>
        <v>-1710979</v>
      </c>
    </row>
    <row r="28" spans="1:5">
      <c r="A28" s="19" t="s">
        <v>293</v>
      </c>
      <c r="B28" t="str">
        <f t="shared" si="1"/>
        <v>Res_BeY_Aom</v>
      </c>
      <c r="C28" s="12" t="s">
        <v>26</v>
      </c>
      <c r="D28" s="12" t="s">
        <v>92</v>
      </c>
      <c r="E28" s="14">
        <f t="shared" si="2"/>
        <v>-4432989</v>
      </c>
    </row>
    <row r="29" spans="1:5">
      <c r="A29" s="19" t="s">
        <v>383</v>
      </c>
      <c r="B29" t="str">
        <f t="shared" si="1"/>
        <v>Res_BeY_RTv</v>
      </c>
      <c r="C29" s="12" t="s">
        <v>27</v>
      </c>
      <c r="D29" s="12" t="s">
        <v>58</v>
      </c>
      <c r="E29" s="14">
        <f t="shared" si="2"/>
        <v>229679</v>
      </c>
    </row>
    <row r="30" spans="1:5">
      <c r="A30" s="19" t="s">
        <v>319</v>
      </c>
      <c r="B30" t="str">
        <f t="shared" si="1"/>
        <v>Res_BeY_PGG</v>
      </c>
      <c r="C30" s="12" t="s">
        <v>28</v>
      </c>
      <c r="D30" s="12" t="s">
        <v>93</v>
      </c>
      <c r="E30" s="14">
        <f t="shared" si="2"/>
        <v>3608</v>
      </c>
    </row>
    <row r="31" spans="1:5">
      <c r="A31" s="19" t="s">
        <v>294</v>
      </c>
      <c r="B31" t="str">
        <f t="shared" si="1"/>
        <v>Res_BeY_DTot</v>
      </c>
      <c r="C31" s="16" t="s">
        <v>29</v>
      </c>
      <c r="D31" s="17" t="s">
        <v>201</v>
      </c>
      <c r="E31" s="14">
        <f t="shared" si="2"/>
        <v>-5910681</v>
      </c>
    </row>
    <row r="32" spans="1:5">
      <c r="A32" s="19" t="s">
        <v>326</v>
      </c>
      <c r="B32" t="str">
        <f t="shared" si="1"/>
        <v>Res_BeY_Oia</v>
      </c>
      <c r="C32" s="12" t="s">
        <v>30</v>
      </c>
      <c r="D32" s="12" t="s">
        <v>59</v>
      </c>
      <c r="E32" s="14">
        <f t="shared" si="2"/>
        <v>-5223563</v>
      </c>
    </row>
    <row r="33" spans="1:5">
      <c r="A33" s="19" t="s">
        <v>320</v>
      </c>
      <c r="B33" t="str">
        <f t="shared" si="1"/>
        <v>Res_BeY_FPTot</v>
      </c>
      <c r="C33" s="16" t="s">
        <v>31</v>
      </c>
      <c r="D33" s="16" t="s">
        <v>193</v>
      </c>
      <c r="E33" s="14">
        <f t="shared" si="2"/>
        <v>2499583</v>
      </c>
    </row>
    <row r="34" spans="1:5">
      <c r="A34" s="19" t="s">
        <v>321</v>
      </c>
      <c r="B34" t="str">
        <f t="shared" si="1"/>
        <v>Res_BeY_RSU</v>
      </c>
      <c r="C34" s="12" t="s">
        <v>32</v>
      </c>
      <c r="D34" s="12" t="s">
        <v>60</v>
      </c>
      <c r="E34" s="14">
        <f t="shared" si="2"/>
        <v>-1752918</v>
      </c>
    </row>
    <row r="35" spans="1:5">
      <c r="A35" s="19" t="s">
        <v>384</v>
      </c>
      <c r="B35" t="str">
        <f t="shared" si="1"/>
        <v>Res_BeY_Ekia</v>
      </c>
      <c r="C35" s="12" t="s">
        <v>33</v>
      </c>
      <c r="D35" s="12" t="s">
        <v>61</v>
      </c>
      <c r="E35" s="14">
        <f t="shared" si="2"/>
        <v>2680511</v>
      </c>
    </row>
    <row r="36" spans="1:5">
      <c r="A36" s="19" t="s">
        <v>385</v>
      </c>
      <c r="B36" t="str">
        <f t="shared" si="1"/>
        <v>Res_BeY_Xind</v>
      </c>
      <c r="C36" s="12" t="s">
        <v>34</v>
      </c>
      <c r="D36" s="12" t="s">
        <v>62</v>
      </c>
      <c r="E36" s="14">
        <f t="shared" si="2"/>
        <v>761096</v>
      </c>
    </row>
    <row r="37" spans="1:5">
      <c r="A37" s="19" t="s">
        <v>386</v>
      </c>
      <c r="B37" t="str">
        <f t="shared" si="1"/>
        <v>Res_BeY_Xomk</v>
      </c>
      <c r="C37" s="12" t="s">
        <v>35</v>
      </c>
      <c r="D37" s="12" t="s">
        <v>194</v>
      </c>
      <c r="E37" s="14">
        <f t="shared" si="2"/>
        <v>-449529</v>
      </c>
    </row>
    <row r="38" spans="1:5">
      <c r="A38" s="19" t="s">
        <v>295</v>
      </c>
      <c r="B38" t="str">
        <f t="shared" si="1"/>
        <v>Res_BeY_ROA</v>
      </c>
      <c r="C38" s="12" t="s">
        <v>36</v>
      </c>
      <c r="D38" s="12" t="s">
        <v>63</v>
      </c>
      <c r="E38" s="14">
        <f t="shared" si="2"/>
        <v>0</v>
      </c>
    </row>
    <row r="39" spans="1:5">
      <c r="A39" s="19" t="s">
        <v>325</v>
      </c>
      <c r="B39" t="str">
        <f t="shared" si="1"/>
        <v>Res_BeY_RfSTot</v>
      </c>
      <c r="C39" s="16" t="s">
        <v>37</v>
      </c>
      <c r="D39" s="16" t="s">
        <v>403</v>
      </c>
      <c r="E39" s="14">
        <f t="shared" si="2"/>
        <v>3738741</v>
      </c>
    </row>
    <row r="40" spans="1:5">
      <c r="A40" s="19" t="s">
        <v>296</v>
      </c>
      <c r="B40" t="str">
        <f t="shared" si="1"/>
        <v>Res_BeY_SEk</v>
      </c>
      <c r="C40" s="12" t="s">
        <v>38</v>
      </c>
      <c r="D40" s="12" t="s">
        <v>64</v>
      </c>
      <c r="E40" s="14">
        <f t="shared" si="2"/>
        <v>-87914</v>
      </c>
    </row>
    <row r="41" spans="1:5">
      <c r="A41" s="19" t="s">
        <v>269</v>
      </c>
      <c r="B41" t="str">
        <f t="shared" si="1"/>
        <v>Res_BeY_ResTot</v>
      </c>
      <c r="C41" s="16" t="s">
        <v>39</v>
      </c>
      <c r="D41" s="16" t="s">
        <v>195</v>
      </c>
      <c r="E41" s="14">
        <f t="shared" si="2"/>
        <v>3650827</v>
      </c>
    </row>
    <row r="42" spans="1:5">
      <c r="A42" s="19"/>
      <c r="C42" s="16"/>
      <c r="D42" s="16"/>
      <c r="E42" s="16"/>
    </row>
    <row r="43" spans="1:5">
      <c r="A43" s="19"/>
      <c r="C43" s="16"/>
      <c r="D43" s="16" t="s">
        <v>65</v>
      </c>
      <c r="E43" s="16"/>
    </row>
    <row r="44" spans="1:5">
      <c r="A44" s="19" t="s">
        <v>297</v>
      </c>
      <c r="B44" t="str">
        <f t="shared" si="1"/>
        <v>Res_BeY_SB</v>
      </c>
      <c r="C44" s="12" t="s">
        <v>40</v>
      </c>
      <c r="D44" s="12" t="s">
        <v>85</v>
      </c>
      <c r="E44" s="14">
        <f t="shared" ref="E44:E63" si="3">INDEX(LivTpk,2,MATCH($B44,LivTpk_var,0))</f>
        <v>8650696</v>
      </c>
    </row>
    <row r="45" spans="1:5">
      <c r="A45" s="19" t="s">
        <v>322</v>
      </c>
      <c r="B45" t="str">
        <f t="shared" si="1"/>
        <v>Res_BeY_SAF</v>
      </c>
      <c r="C45" s="12" t="s">
        <v>41</v>
      </c>
      <c r="D45" s="12" t="s">
        <v>86</v>
      </c>
      <c r="E45" s="14">
        <f t="shared" si="3"/>
        <v>-212649</v>
      </c>
    </row>
    <row r="46" spans="1:5">
      <c r="A46" s="19" t="s">
        <v>323</v>
      </c>
      <c r="B46" t="str">
        <f t="shared" si="1"/>
        <v>Res_BeY_SPh</v>
      </c>
      <c r="C46" s="12" t="s">
        <v>42</v>
      </c>
      <c r="D46" s="12" t="s">
        <v>87</v>
      </c>
      <c r="E46" s="14">
        <f t="shared" si="3"/>
        <v>-181075</v>
      </c>
    </row>
    <row r="47" spans="1:5">
      <c r="A47" s="19" t="s">
        <v>313</v>
      </c>
      <c r="B47" t="str">
        <f t="shared" si="1"/>
        <v>Res_BeY_SFRm</v>
      </c>
      <c r="C47" s="12" t="s">
        <v>43</v>
      </c>
      <c r="D47" s="12" t="s">
        <v>196</v>
      </c>
      <c r="E47" s="14">
        <f t="shared" si="3"/>
        <v>16987</v>
      </c>
    </row>
    <row r="48" spans="1:5">
      <c r="A48" s="19" t="s">
        <v>298</v>
      </c>
      <c r="B48" t="str">
        <f t="shared" si="1"/>
        <v>Res_BeY_SGP</v>
      </c>
      <c r="C48" s="12" t="s">
        <v>44</v>
      </c>
      <c r="D48" s="12" t="s">
        <v>88</v>
      </c>
      <c r="E48" s="14">
        <f t="shared" si="3"/>
        <v>0</v>
      </c>
    </row>
    <row r="49" spans="1:5">
      <c r="A49" s="19" t="s">
        <v>309</v>
      </c>
      <c r="B49" t="str">
        <f t="shared" si="1"/>
        <v>Res_BeY_SPTot</v>
      </c>
      <c r="C49" s="16" t="s">
        <v>45</v>
      </c>
      <c r="D49" s="16" t="s">
        <v>198</v>
      </c>
      <c r="E49" s="14">
        <f t="shared" si="3"/>
        <v>8273959</v>
      </c>
    </row>
    <row r="50" spans="1:5">
      <c r="A50" s="19" t="s">
        <v>299</v>
      </c>
      <c r="B50" t="str">
        <f t="shared" si="1"/>
        <v>Res_BeY_SFR</v>
      </c>
      <c r="C50" s="12" t="s">
        <v>66</v>
      </c>
      <c r="D50" s="12" t="s">
        <v>89</v>
      </c>
      <c r="E50" s="14">
        <f t="shared" si="3"/>
        <v>-394185</v>
      </c>
    </row>
    <row r="51" spans="1:5">
      <c r="A51" s="19" t="s">
        <v>300</v>
      </c>
      <c r="B51" t="str">
        <f t="shared" si="1"/>
        <v>Res_BeY_SUE</v>
      </c>
      <c r="C51" s="12" t="s">
        <v>67</v>
      </c>
      <c r="D51" s="12" t="s">
        <v>90</v>
      </c>
      <c r="E51" s="14">
        <f t="shared" si="3"/>
        <v>-8075475</v>
      </c>
    </row>
    <row r="52" spans="1:5">
      <c r="A52" s="19" t="s">
        <v>301</v>
      </c>
      <c r="B52" t="str">
        <f t="shared" si="1"/>
        <v>Res_BeY_SMG</v>
      </c>
      <c r="C52" s="12" t="s">
        <v>68</v>
      </c>
      <c r="D52" s="12" t="s">
        <v>53</v>
      </c>
      <c r="E52" s="14">
        <f t="shared" si="3"/>
        <v>270329</v>
      </c>
    </row>
    <row r="53" spans="1:5">
      <c r="A53" s="19" t="s">
        <v>302</v>
      </c>
      <c r="B53" t="str">
        <f t="shared" si="1"/>
        <v>Res_BeY_SEh</v>
      </c>
      <c r="C53" s="12" t="s">
        <v>69</v>
      </c>
      <c r="D53" s="12" t="s">
        <v>54</v>
      </c>
      <c r="E53" s="14">
        <f t="shared" si="3"/>
        <v>-2175998</v>
      </c>
    </row>
    <row r="54" spans="1:5">
      <c r="A54" s="19" t="s">
        <v>310</v>
      </c>
      <c r="B54" t="str">
        <f t="shared" si="1"/>
        <v>Res_BeY_SRm</v>
      </c>
      <c r="C54" s="12" t="s">
        <v>70</v>
      </c>
      <c r="D54" s="12" t="s">
        <v>197</v>
      </c>
      <c r="E54" s="14">
        <f t="shared" si="3"/>
        <v>35076</v>
      </c>
    </row>
    <row r="55" spans="1:5">
      <c r="A55" s="19" t="s">
        <v>303</v>
      </c>
      <c r="B55" t="str">
        <f t="shared" si="1"/>
        <v>Res_BeY_SGEh</v>
      </c>
      <c r="C55" s="12" t="s">
        <v>71</v>
      </c>
      <c r="D55" s="12" t="s">
        <v>55</v>
      </c>
      <c r="E55" s="14">
        <f t="shared" si="3"/>
        <v>112460</v>
      </c>
    </row>
    <row r="56" spans="1:5">
      <c r="A56" s="19" t="s">
        <v>311</v>
      </c>
      <c r="B56" t="str">
        <f t="shared" si="1"/>
        <v>Res_BeY_SETot</v>
      </c>
      <c r="C56" s="16" t="s">
        <v>72</v>
      </c>
      <c r="D56" s="17" t="s">
        <v>199</v>
      </c>
      <c r="E56" s="14">
        <f t="shared" si="3"/>
        <v>-9833607</v>
      </c>
    </row>
    <row r="57" spans="1:5">
      <c r="A57" s="19" t="s">
        <v>304</v>
      </c>
      <c r="B57" t="str">
        <f t="shared" si="1"/>
        <v>Res_BeY_SBP</v>
      </c>
      <c r="C57" s="12" t="s">
        <v>73</v>
      </c>
      <c r="D57" s="12" t="s">
        <v>91</v>
      </c>
      <c r="E57" s="14">
        <f t="shared" si="3"/>
        <v>108542</v>
      </c>
    </row>
    <row r="58" spans="1:5">
      <c r="A58" s="19" t="s">
        <v>305</v>
      </c>
      <c r="B58" t="str">
        <f t="shared" si="1"/>
        <v>Res_BeY_SEom</v>
      </c>
      <c r="C58" s="12" t="s">
        <v>74</v>
      </c>
      <c r="D58" s="12" t="s">
        <v>57</v>
      </c>
      <c r="E58" s="14">
        <f t="shared" si="3"/>
        <v>-248242</v>
      </c>
    </row>
    <row r="59" spans="1:5">
      <c r="A59" s="19" t="s">
        <v>306</v>
      </c>
      <c r="B59" t="str">
        <f t="shared" si="1"/>
        <v>Res_BeY_SAdm</v>
      </c>
      <c r="C59" s="12" t="s">
        <v>75</v>
      </c>
      <c r="D59" s="12" t="s">
        <v>92</v>
      </c>
      <c r="E59" s="14">
        <f t="shared" si="3"/>
        <v>-366641</v>
      </c>
    </row>
    <row r="60" spans="1:5">
      <c r="A60" s="19" t="s">
        <v>324</v>
      </c>
      <c r="B60" t="str">
        <f t="shared" si="1"/>
        <v>Res_BeY_SPGG</v>
      </c>
      <c r="C60" s="12" t="s">
        <v>76</v>
      </c>
      <c r="D60" s="12" t="s">
        <v>93</v>
      </c>
      <c r="E60" s="14">
        <f t="shared" si="3"/>
        <v>11527</v>
      </c>
    </row>
    <row r="61" spans="1:5">
      <c r="A61" s="19" t="s">
        <v>307</v>
      </c>
      <c r="B61" t="str">
        <f t="shared" si="1"/>
        <v>Res_BeY_SDTot</v>
      </c>
      <c r="C61" s="16" t="s">
        <v>77</v>
      </c>
      <c r="D61" s="16" t="s">
        <v>200</v>
      </c>
      <c r="E61" s="14">
        <f t="shared" si="3"/>
        <v>-603356</v>
      </c>
    </row>
    <row r="62" spans="1:5">
      <c r="A62" s="19" t="s">
        <v>308</v>
      </c>
      <c r="B62" t="str">
        <f t="shared" si="1"/>
        <v>Res_BeY_SSU</v>
      </c>
      <c r="C62" s="12" t="s">
        <v>78</v>
      </c>
      <c r="D62" s="12" t="s">
        <v>94</v>
      </c>
      <c r="E62" s="14">
        <f t="shared" si="3"/>
        <v>695729</v>
      </c>
    </row>
    <row r="63" spans="1:5" ht="26.25" customHeight="1">
      <c r="A63" s="19" t="s">
        <v>312</v>
      </c>
      <c r="B63" t="str">
        <f t="shared" si="1"/>
        <v>Res_BeY_SRTot</v>
      </c>
      <c r="C63" s="16" t="s">
        <v>79</v>
      </c>
      <c r="D63" s="17" t="s">
        <v>202</v>
      </c>
      <c r="E63" s="14">
        <f t="shared" si="3"/>
        <v>-1752918</v>
      </c>
    </row>
  </sheetData>
  <sheetProtection algorithmName="SHA-512" hashValue="T2c99ro331Y/0mZIivb22t1b3gXx4rvhKMGy3HVYmEGavPnsFWyc0a3mBk3u6NrIAxewdidSrQlg2gonnHZNrQ==" saltValue="82fxfGGlUDhEd/k3+OVoH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/>
  <headerFooter scaleWithDoc="0" alignWithMargins="0">
    <oddHeader>&amp;C&amp;G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theme="2"/>
  </sheetPr>
  <dimension ref="A1:E107"/>
  <sheetViews>
    <sheetView showGridLines="0" topLeftCell="C1" zoomScaleNormal="100" workbookViewId="0">
      <selection activeCell="E106" sqref="E106"/>
    </sheetView>
  </sheetViews>
  <sheetFormatPr defaultColWidth="11.42578125" defaultRowHeight="15"/>
  <cols>
    <col min="1" max="1" width="7.42578125" hidden="1" customWidth="1"/>
    <col min="2" max="2" width="16.7109375" hidden="1" customWidth="1"/>
    <col min="3" max="3" width="5" customWidth="1"/>
    <col min="4" max="4" width="109.5703125" customWidth="1"/>
    <col min="5" max="5" width="14.42578125" customWidth="1"/>
    <col min="6" max="6" width="4.5703125" customWidth="1"/>
  </cols>
  <sheetData>
    <row r="1" spans="1:5">
      <c r="C1" s="58" t="s">
        <v>406</v>
      </c>
      <c r="D1" s="58"/>
    </row>
    <row r="4" spans="1:5" ht="30" customHeight="1">
      <c r="C4" s="59" t="s">
        <v>408</v>
      </c>
      <c r="D4" s="60"/>
      <c r="E4" s="61"/>
    </row>
    <row r="5" spans="1:5" ht="15" customHeight="1">
      <c r="C5" s="62" t="s">
        <v>187</v>
      </c>
      <c r="D5" s="63"/>
      <c r="E5" s="64"/>
    </row>
    <row r="6" spans="1:5" ht="22.5" customHeight="1">
      <c r="C6" s="12"/>
      <c r="D6" s="12"/>
      <c r="E6" s="15" t="s">
        <v>398</v>
      </c>
    </row>
    <row r="7" spans="1:5" ht="15" customHeight="1">
      <c r="B7" s="19" t="s">
        <v>278</v>
      </c>
      <c r="C7" s="12"/>
      <c r="D7" s="16" t="s">
        <v>95</v>
      </c>
      <c r="E7" s="15"/>
    </row>
    <row r="8" spans="1:5">
      <c r="A8" s="22" t="s">
        <v>247</v>
      </c>
      <c r="B8" t="str">
        <f>"Bal_"&amp;$A8&amp;"_"&amp;$B$7</f>
        <v>Bal_iak_AkPa</v>
      </c>
      <c r="C8" s="12" t="s">
        <v>5</v>
      </c>
      <c r="D8" s="12" t="s">
        <v>96</v>
      </c>
      <c r="E8" s="14">
        <f t="shared" ref="E8:E52" si="0">INDEX(LivTpk,2,MATCH($B8,LivTpk_var,0))</f>
        <v>1944132</v>
      </c>
    </row>
    <row r="9" spans="1:5">
      <c r="A9" s="22" t="s">
        <v>248</v>
      </c>
      <c r="B9" t="str">
        <f t="shared" ref="B9:B72" si="1">"Bal_"&amp;$A9&amp;"_"&amp;$B$7</f>
        <v>Bal_Dm_AkPa</v>
      </c>
      <c r="C9" s="12" t="s">
        <v>6</v>
      </c>
      <c r="D9" s="12" t="s">
        <v>97</v>
      </c>
      <c r="E9" s="14">
        <f t="shared" si="0"/>
        <v>61818</v>
      </c>
    </row>
    <row r="10" spans="1:5">
      <c r="A10" s="22" t="s">
        <v>249</v>
      </c>
      <c r="B10" t="str">
        <f t="shared" si="1"/>
        <v>Bal_Dejd_AkPa</v>
      </c>
      <c r="C10" s="12" t="s">
        <v>7</v>
      </c>
      <c r="D10" s="12" t="s">
        <v>98</v>
      </c>
      <c r="E10" s="14">
        <f t="shared" si="0"/>
        <v>467020</v>
      </c>
    </row>
    <row r="11" spans="1:5">
      <c r="A11" s="22" t="s">
        <v>327</v>
      </c>
      <c r="B11" t="str">
        <f t="shared" si="1"/>
        <v>Bal_MATot_AkPa</v>
      </c>
      <c r="C11" s="16" t="s">
        <v>8</v>
      </c>
      <c r="D11" s="16" t="s">
        <v>99</v>
      </c>
      <c r="E11" s="14">
        <f t="shared" si="0"/>
        <v>528838</v>
      </c>
    </row>
    <row r="12" spans="1:5">
      <c r="A12" s="22" t="s">
        <v>375</v>
      </c>
      <c r="B12" t="str">
        <f t="shared" si="1"/>
        <v>Bal_iEjd_AkPa</v>
      </c>
      <c r="C12" s="12" t="s">
        <v>9</v>
      </c>
      <c r="D12" s="12" t="s">
        <v>100</v>
      </c>
      <c r="E12" s="14">
        <f t="shared" si="0"/>
        <v>524032</v>
      </c>
    </row>
    <row r="13" spans="1:5">
      <c r="A13" s="22" t="s">
        <v>376</v>
      </c>
      <c r="B13" t="str">
        <f t="shared" si="1"/>
        <v>Bal_KapTv_AkPa</v>
      </c>
      <c r="C13" s="12" t="s">
        <v>10</v>
      </c>
      <c r="D13" s="12" t="s">
        <v>101</v>
      </c>
      <c r="E13" s="14">
        <f t="shared" si="0"/>
        <v>171626790</v>
      </c>
    </row>
    <row r="14" spans="1:5">
      <c r="A14" s="22" t="s">
        <v>377</v>
      </c>
      <c r="B14" t="str">
        <f t="shared" si="1"/>
        <v>Bal_UTv_AkPa</v>
      </c>
      <c r="C14" s="12" t="s">
        <v>11</v>
      </c>
      <c r="D14" s="12" t="s">
        <v>102</v>
      </c>
      <c r="E14" s="14">
        <f t="shared" si="0"/>
        <v>6828619</v>
      </c>
    </row>
    <row r="15" spans="1:5">
      <c r="A15" s="22" t="s">
        <v>378</v>
      </c>
      <c r="B15" t="str">
        <f t="shared" si="1"/>
        <v>Bal_KapAv_AkPa</v>
      </c>
      <c r="C15" s="12" t="s">
        <v>12</v>
      </c>
      <c r="D15" s="12" t="s">
        <v>103</v>
      </c>
      <c r="E15" s="14">
        <f t="shared" si="0"/>
        <v>13634518</v>
      </c>
    </row>
    <row r="16" spans="1:5">
      <c r="A16" s="22" t="s">
        <v>379</v>
      </c>
      <c r="B16" t="str">
        <f t="shared" si="1"/>
        <v>Bal_UAv_AkPa</v>
      </c>
      <c r="C16" s="12" t="s">
        <v>13</v>
      </c>
      <c r="D16" s="12" t="s">
        <v>104</v>
      </c>
      <c r="E16" s="14">
        <f t="shared" si="0"/>
        <v>1527010</v>
      </c>
    </row>
    <row r="17" spans="1:5">
      <c r="A17" s="22" t="s">
        <v>251</v>
      </c>
      <c r="B17" t="str">
        <f t="shared" si="1"/>
        <v>Bal_invTot_AkPa</v>
      </c>
      <c r="C17" s="16" t="s">
        <v>14</v>
      </c>
      <c r="D17" s="16" t="s">
        <v>105</v>
      </c>
      <c r="E17" s="14">
        <f t="shared" si="0"/>
        <v>193616937</v>
      </c>
    </row>
    <row r="18" spans="1:5">
      <c r="A18" s="22" t="s">
        <v>252</v>
      </c>
      <c r="B18" t="str">
        <f t="shared" si="1"/>
        <v>Bal_Kapa_AkPa</v>
      </c>
      <c r="C18" s="12" t="s">
        <v>15</v>
      </c>
      <c r="D18" s="12" t="s">
        <v>106</v>
      </c>
      <c r="E18" s="14">
        <f t="shared" si="0"/>
        <v>163281470</v>
      </c>
    </row>
    <row r="19" spans="1:5">
      <c r="A19" s="22" t="s">
        <v>253</v>
      </c>
      <c r="B19" t="str">
        <f t="shared" si="1"/>
        <v>Bal_invAn_AkPa</v>
      </c>
      <c r="C19" s="12" t="s">
        <v>16</v>
      </c>
      <c r="D19" s="12" t="s">
        <v>107</v>
      </c>
      <c r="E19" s="14">
        <f t="shared" si="0"/>
        <v>55224508</v>
      </c>
    </row>
    <row r="20" spans="1:5">
      <c r="A20" s="22" t="s">
        <v>399</v>
      </c>
      <c r="B20" t="str">
        <f t="shared" si="1"/>
        <v>Bal_ObL_AkPa</v>
      </c>
      <c r="C20" s="12" t="s">
        <v>17</v>
      </c>
      <c r="D20" s="12" t="s">
        <v>108</v>
      </c>
      <c r="E20" s="14">
        <f t="shared" si="0"/>
        <v>595098720</v>
      </c>
    </row>
    <row r="21" spans="1:5">
      <c r="A21" s="22" t="s">
        <v>254</v>
      </c>
      <c r="B21" t="str">
        <f t="shared" si="1"/>
        <v>Bal_AnKi_AkPa</v>
      </c>
      <c r="C21" s="12" t="s">
        <v>18</v>
      </c>
      <c r="D21" s="12" t="s">
        <v>109</v>
      </c>
      <c r="E21" s="14">
        <f t="shared" si="0"/>
        <v>4823</v>
      </c>
    </row>
    <row r="22" spans="1:5">
      <c r="A22" s="22" t="s">
        <v>255</v>
      </c>
      <c r="B22" t="str">
        <f t="shared" si="1"/>
        <v>Bal_PUd_AkPa</v>
      </c>
      <c r="C22" s="12" t="s">
        <v>19</v>
      </c>
      <c r="D22" s="12" t="s">
        <v>110</v>
      </c>
      <c r="E22" s="14">
        <f t="shared" si="0"/>
        <v>2520561</v>
      </c>
    </row>
    <row r="23" spans="1:5">
      <c r="A23" s="22" t="s">
        <v>256</v>
      </c>
      <c r="B23" t="str">
        <f t="shared" si="1"/>
        <v>Bal_Xud_AkPa</v>
      </c>
      <c r="C23" s="12" t="s">
        <v>20</v>
      </c>
      <c r="D23" s="12" t="s">
        <v>111</v>
      </c>
      <c r="E23" s="14">
        <f t="shared" si="0"/>
        <v>6902089</v>
      </c>
    </row>
    <row r="24" spans="1:5">
      <c r="A24" s="22" t="s">
        <v>257</v>
      </c>
      <c r="B24" t="str">
        <f t="shared" si="1"/>
        <v>Bal_iKre_AkPa</v>
      </c>
      <c r="C24" s="12" t="s">
        <v>21</v>
      </c>
      <c r="D24" s="12" t="s">
        <v>112</v>
      </c>
      <c r="E24" s="14">
        <f t="shared" si="0"/>
        <v>25458192</v>
      </c>
    </row>
    <row r="25" spans="1:5">
      <c r="A25" s="22" t="s">
        <v>258</v>
      </c>
      <c r="B25" t="str">
        <f t="shared" si="1"/>
        <v>Bal_Xinv_AkPa</v>
      </c>
      <c r="C25" s="12" t="s">
        <v>22</v>
      </c>
      <c r="D25" s="12" t="s">
        <v>113</v>
      </c>
      <c r="E25" s="14">
        <f t="shared" si="0"/>
        <v>180869994</v>
      </c>
    </row>
    <row r="26" spans="1:5">
      <c r="A26" s="22" t="s">
        <v>387</v>
      </c>
      <c r="B26" t="str">
        <f t="shared" si="1"/>
        <v>Bal_FinTot_AkPa</v>
      </c>
      <c r="C26" s="16" t="s">
        <v>23</v>
      </c>
      <c r="D26" s="16" t="s">
        <v>203</v>
      </c>
      <c r="E26" s="14">
        <f t="shared" si="0"/>
        <v>1029360357</v>
      </c>
    </row>
    <row r="27" spans="1:5">
      <c r="A27" s="22" t="s">
        <v>259</v>
      </c>
      <c r="B27" t="str">
        <f t="shared" si="1"/>
        <v>Bal_Gfd_AkPa</v>
      </c>
      <c r="C27" s="12" t="s">
        <v>24</v>
      </c>
      <c r="D27" s="12" t="s">
        <v>114</v>
      </c>
      <c r="E27" s="14">
        <f t="shared" si="0"/>
        <v>0</v>
      </c>
    </row>
    <row r="28" spans="1:5">
      <c r="A28" s="22" t="s">
        <v>250</v>
      </c>
      <c r="B28" t="str">
        <f t="shared" si="1"/>
        <v>Bal_iakTot_AkPa</v>
      </c>
      <c r="C28" s="16" t="s">
        <v>25</v>
      </c>
      <c r="D28" s="16" t="s">
        <v>115</v>
      </c>
      <c r="E28" s="14">
        <f t="shared" si="0"/>
        <v>1223501326</v>
      </c>
    </row>
    <row r="29" spans="1:5">
      <c r="A29" s="22" t="s">
        <v>328</v>
      </c>
      <c r="B29" t="str">
        <f t="shared" si="1"/>
        <v>Bal_iakTM_AkPa</v>
      </c>
      <c r="C29" s="12" t="s">
        <v>26</v>
      </c>
      <c r="D29" s="12" t="s">
        <v>204</v>
      </c>
      <c r="E29" s="14">
        <f t="shared" si="0"/>
        <v>1812165882</v>
      </c>
    </row>
    <row r="30" spans="1:5">
      <c r="A30" s="22" t="s">
        <v>329</v>
      </c>
      <c r="B30" t="str">
        <f t="shared" si="1"/>
        <v>Bal_GfPh_AkPa</v>
      </c>
      <c r="C30" s="12" t="s">
        <v>27</v>
      </c>
      <c r="D30" s="12" t="s">
        <v>221</v>
      </c>
      <c r="E30" s="14">
        <f t="shared" si="0"/>
        <v>0</v>
      </c>
    </row>
    <row r="31" spans="1:5">
      <c r="A31" s="22" t="s">
        <v>330</v>
      </c>
      <c r="B31" t="str">
        <f t="shared" si="1"/>
        <v>Bal_GfLP_AkPa</v>
      </c>
      <c r="C31" s="12" t="s">
        <v>28</v>
      </c>
      <c r="D31" s="12" t="s">
        <v>116</v>
      </c>
      <c r="E31" s="14">
        <f t="shared" si="0"/>
        <v>95714</v>
      </c>
    </row>
    <row r="32" spans="1:5">
      <c r="A32" s="22" t="s">
        <v>331</v>
      </c>
      <c r="B32" t="str">
        <f t="shared" si="1"/>
        <v>Bal_GfEh_AkPa</v>
      </c>
      <c r="C32" s="12" t="s">
        <v>29</v>
      </c>
      <c r="D32" s="12" t="s">
        <v>117</v>
      </c>
      <c r="E32" s="14">
        <f t="shared" si="0"/>
        <v>587031</v>
      </c>
    </row>
    <row r="33" spans="1:5">
      <c r="A33" s="22" t="s">
        <v>332</v>
      </c>
      <c r="B33" t="str">
        <f t="shared" si="1"/>
        <v>Bal_Gfx_AkPa</v>
      </c>
      <c r="C33" s="12" t="s">
        <v>30</v>
      </c>
      <c r="D33" s="12" t="s">
        <v>205</v>
      </c>
      <c r="E33" s="14">
        <f t="shared" si="0"/>
        <v>0</v>
      </c>
    </row>
    <row r="34" spans="1:5">
      <c r="A34" s="22" t="s">
        <v>333</v>
      </c>
      <c r="B34" t="str">
        <f t="shared" si="1"/>
        <v>Bal_GfTot_AkPa</v>
      </c>
      <c r="C34" s="16" t="s">
        <v>31</v>
      </c>
      <c r="D34" s="16" t="s">
        <v>222</v>
      </c>
      <c r="E34" s="14">
        <f t="shared" si="0"/>
        <v>682745</v>
      </c>
    </row>
    <row r="35" spans="1:5">
      <c r="A35" s="22" t="s">
        <v>334</v>
      </c>
      <c r="B35" t="str">
        <f t="shared" si="1"/>
        <v>Bal_TFtM_AkPa</v>
      </c>
      <c r="C35" s="12" t="s">
        <v>32</v>
      </c>
      <c r="D35" s="12" t="s">
        <v>118</v>
      </c>
      <c r="E35" s="14">
        <f t="shared" si="0"/>
        <v>3115329</v>
      </c>
    </row>
    <row r="36" spans="1:5">
      <c r="A36" s="22" t="s">
        <v>335</v>
      </c>
      <c r="B36" t="str">
        <f t="shared" si="1"/>
        <v>Bal_TFm_AkPa</v>
      </c>
      <c r="C36" s="12" t="s">
        <v>33</v>
      </c>
      <c r="D36" s="12" t="s">
        <v>119</v>
      </c>
      <c r="E36" s="14">
        <f t="shared" si="0"/>
        <v>0</v>
      </c>
    </row>
    <row r="37" spans="1:5">
      <c r="A37" s="22" t="s">
        <v>336</v>
      </c>
      <c r="B37" t="str">
        <f t="shared" si="1"/>
        <v>Bal_TDFTot_AkPa</v>
      </c>
      <c r="C37" s="16" t="s">
        <v>34</v>
      </c>
      <c r="D37" s="16" t="s">
        <v>223</v>
      </c>
      <c r="E37" s="14">
        <f t="shared" si="0"/>
        <v>3115329</v>
      </c>
    </row>
    <row r="38" spans="1:5">
      <c r="A38" s="22" t="s">
        <v>337</v>
      </c>
      <c r="B38" t="str">
        <f t="shared" si="1"/>
        <v>Bal_TFv_AkPa</v>
      </c>
      <c r="C38" s="12" t="s">
        <v>35</v>
      </c>
      <c r="D38" s="12" t="s">
        <v>120</v>
      </c>
      <c r="E38" s="14">
        <f t="shared" si="0"/>
        <v>912671</v>
      </c>
    </row>
    <row r="39" spans="1:5">
      <c r="A39" s="22" t="s">
        <v>338</v>
      </c>
      <c r="B39" t="str">
        <f t="shared" si="1"/>
        <v>Bal_TTv_AkPa</v>
      </c>
      <c r="C39" s="12" t="s">
        <v>36</v>
      </c>
      <c r="D39" s="12" t="s">
        <v>121</v>
      </c>
      <c r="E39" s="14">
        <f t="shared" si="0"/>
        <v>4306931</v>
      </c>
    </row>
    <row r="40" spans="1:5">
      <c r="A40" s="22" t="s">
        <v>339</v>
      </c>
      <c r="B40" t="str">
        <f t="shared" si="1"/>
        <v>Bal_TAv_AkPa</v>
      </c>
      <c r="C40" s="12" t="s">
        <v>37</v>
      </c>
      <c r="D40" s="12" t="s">
        <v>122</v>
      </c>
      <c r="E40" s="14">
        <f t="shared" si="0"/>
        <v>0</v>
      </c>
    </row>
    <row r="41" spans="1:5">
      <c r="A41" s="22" t="s">
        <v>390</v>
      </c>
      <c r="B41" t="str">
        <f t="shared" si="1"/>
        <v>Bal_XTh_AkPa</v>
      </c>
      <c r="C41" s="12" t="s">
        <v>38</v>
      </c>
      <c r="D41" s="12" t="s">
        <v>123</v>
      </c>
      <c r="E41" s="14">
        <f t="shared" si="0"/>
        <v>10846388</v>
      </c>
    </row>
    <row r="42" spans="1:5">
      <c r="A42" s="22" t="s">
        <v>340</v>
      </c>
      <c r="B42" t="str">
        <f t="shared" si="1"/>
        <v>Bal_TTot_AkPa</v>
      </c>
      <c r="C42" s="16" t="s">
        <v>39</v>
      </c>
      <c r="D42" s="16" t="s">
        <v>224</v>
      </c>
      <c r="E42" s="14">
        <f t="shared" si="0"/>
        <v>19864063</v>
      </c>
    </row>
    <row r="43" spans="1:5">
      <c r="A43" s="22" t="s">
        <v>341</v>
      </c>
      <c r="B43" t="str">
        <f t="shared" si="1"/>
        <v>Bal_AkMB_AkPa</v>
      </c>
      <c r="C43" s="12" t="s">
        <v>40</v>
      </c>
      <c r="D43" s="12" t="s">
        <v>228</v>
      </c>
      <c r="E43" s="14">
        <f t="shared" si="0"/>
        <v>0</v>
      </c>
    </row>
    <row r="44" spans="1:5">
      <c r="A44" s="22" t="s">
        <v>342</v>
      </c>
      <c r="B44" t="str">
        <f t="shared" si="1"/>
        <v>Bal_ASa_AkPa</v>
      </c>
      <c r="C44" s="12" t="s">
        <v>41</v>
      </c>
      <c r="D44" s="12" t="s">
        <v>124</v>
      </c>
      <c r="E44" s="14">
        <f t="shared" si="0"/>
        <v>511850</v>
      </c>
    </row>
    <row r="45" spans="1:5">
      <c r="A45" s="22" t="s">
        <v>343</v>
      </c>
      <c r="B45" t="str">
        <f t="shared" si="1"/>
        <v>Bal_USa_AkPa</v>
      </c>
      <c r="C45" s="12" t="s">
        <v>42</v>
      </c>
      <c r="D45" s="12" t="s">
        <v>126</v>
      </c>
      <c r="E45" s="14">
        <f t="shared" si="0"/>
        <v>1994889</v>
      </c>
    </row>
    <row r="46" spans="1:5">
      <c r="A46" s="22" t="s">
        <v>344</v>
      </c>
      <c r="B46" t="str">
        <f t="shared" si="1"/>
        <v>Bal_LBe_AkPa</v>
      </c>
      <c r="C46" s="12" t="s">
        <v>43</v>
      </c>
      <c r="D46" s="12" t="s">
        <v>125</v>
      </c>
      <c r="E46" s="14">
        <f t="shared" si="0"/>
        <v>31797045</v>
      </c>
    </row>
    <row r="47" spans="1:5">
      <c r="A47" s="22" t="s">
        <v>388</v>
      </c>
      <c r="B47" t="str">
        <f t="shared" si="1"/>
        <v>Bal_AkX_AkPa</v>
      </c>
      <c r="C47" s="12" t="s">
        <v>44</v>
      </c>
      <c r="D47" s="12" t="s">
        <v>113</v>
      </c>
      <c r="E47" s="14">
        <f t="shared" si="0"/>
        <v>1289647</v>
      </c>
    </row>
    <row r="48" spans="1:5">
      <c r="A48" s="22" t="s">
        <v>389</v>
      </c>
      <c r="B48" t="str">
        <f t="shared" si="1"/>
        <v>Bal_AkXTot_AkPa</v>
      </c>
      <c r="C48" s="16" t="s">
        <v>45</v>
      </c>
      <c r="D48" s="16" t="s">
        <v>225</v>
      </c>
      <c r="E48" s="14">
        <f t="shared" si="0"/>
        <v>35593431</v>
      </c>
    </row>
    <row r="49" spans="1:5">
      <c r="A49" s="22" t="s">
        <v>393</v>
      </c>
      <c r="B49" t="str">
        <f t="shared" si="1"/>
        <v>Bal_TrL_AkPa</v>
      </c>
      <c r="C49" s="12" t="s">
        <v>66</v>
      </c>
      <c r="D49" s="12" t="s">
        <v>127</v>
      </c>
      <c r="E49" s="14">
        <f t="shared" si="0"/>
        <v>22296344</v>
      </c>
    </row>
    <row r="50" spans="1:5">
      <c r="A50" s="22" t="s">
        <v>391</v>
      </c>
      <c r="B50" t="str">
        <f t="shared" si="1"/>
        <v>Bal_XPap_AkPa</v>
      </c>
      <c r="C50" s="12" t="s">
        <v>67</v>
      </c>
      <c r="D50" s="12" t="s">
        <v>128</v>
      </c>
      <c r="E50" s="14">
        <f t="shared" si="0"/>
        <v>2932572</v>
      </c>
    </row>
    <row r="51" spans="1:5">
      <c r="A51" s="22" t="s">
        <v>392</v>
      </c>
      <c r="B51" t="str">
        <f t="shared" si="1"/>
        <v>Bal_PapTot_AkPa</v>
      </c>
      <c r="C51" s="16" t="s">
        <v>68</v>
      </c>
      <c r="D51" s="16" t="s">
        <v>226</v>
      </c>
      <c r="E51" s="14">
        <f t="shared" si="0"/>
        <v>25228916</v>
      </c>
    </row>
    <row r="52" spans="1:5">
      <c r="A52" s="22" t="s">
        <v>260</v>
      </c>
      <c r="B52" t="str">
        <f t="shared" si="1"/>
        <v>Bal_AktTot_AkPa</v>
      </c>
      <c r="C52" s="16" t="s">
        <v>69</v>
      </c>
      <c r="D52" s="16" t="s">
        <v>227</v>
      </c>
      <c r="E52" s="14">
        <f t="shared" si="0"/>
        <v>3118826588</v>
      </c>
    </row>
    <row r="53" spans="1:5">
      <c r="A53" s="15"/>
      <c r="C53" s="12"/>
      <c r="D53" s="12"/>
      <c r="E53" s="15"/>
    </row>
    <row r="54" spans="1:5" ht="15" customHeight="1">
      <c r="A54" s="15"/>
      <c r="C54" s="12"/>
      <c r="D54" s="16" t="s">
        <v>129</v>
      </c>
      <c r="E54" s="15"/>
    </row>
    <row r="55" spans="1:5">
      <c r="A55" s="22" t="s">
        <v>261</v>
      </c>
      <c r="B55" t="str">
        <f t="shared" si="1"/>
        <v>Bal_AGk_AkPa</v>
      </c>
      <c r="C55" s="12" t="s">
        <v>70</v>
      </c>
      <c r="D55" s="12" t="s">
        <v>160</v>
      </c>
      <c r="E55" s="14">
        <f t="shared" ref="E55:E86" si="2">INDEX(LivTpk,2,MATCH($B55,LivTpk_var,0))</f>
        <v>3083119</v>
      </c>
    </row>
    <row r="56" spans="1:5">
      <c r="A56" s="22" t="s">
        <v>262</v>
      </c>
      <c r="B56" t="str">
        <f t="shared" si="1"/>
        <v>Bal_OEm_AkPa</v>
      </c>
      <c r="C56" s="12" t="s">
        <v>71</v>
      </c>
      <c r="D56" s="12" t="s">
        <v>161</v>
      </c>
      <c r="E56" s="14">
        <f t="shared" si="2"/>
        <v>225000</v>
      </c>
    </row>
    <row r="57" spans="1:5">
      <c r="A57" s="22" t="s">
        <v>400</v>
      </c>
      <c r="B57" t="str">
        <f t="shared" si="1"/>
        <v>Bal_OhL_AkPa</v>
      </c>
      <c r="C57" s="12" t="s">
        <v>72</v>
      </c>
      <c r="D57" s="12" t="s">
        <v>162</v>
      </c>
      <c r="E57" s="14">
        <f t="shared" si="2"/>
        <v>445</v>
      </c>
    </row>
    <row r="58" spans="1:5">
      <c r="A58" s="22" t="s">
        <v>263</v>
      </c>
      <c r="B58" t="str">
        <f t="shared" si="1"/>
        <v>Bal_AVUE_AkPa</v>
      </c>
      <c r="C58" s="12" t="s">
        <v>73</v>
      </c>
      <c r="D58" s="12" t="s">
        <v>163</v>
      </c>
      <c r="E58" s="14">
        <f t="shared" si="2"/>
        <v>729313</v>
      </c>
    </row>
    <row r="59" spans="1:5">
      <c r="A59" s="22" t="s">
        <v>264</v>
      </c>
      <c r="B59" t="str">
        <f t="shared" si="1"/>
        <v>Bal_AVSB_AkPa</v>
      </c>
      <c r="C59" s="12" t="s">
        <v>74</v>
      </c>
      <c r="D59" s="12" t="s">
        <v>164</v>
      </c>
      <c r="E59" s="14">
        <f t="shared" si="2"/>
        <v>0</v>
      </c>
    </row>
    <row r="60" spans="1:5">
      <c r="A60" s="22" t="s">
        <v>345</v>
      </c>
      <c r="B60" t="str">
        <f t="shared" si="1"/>
        <v>Bal_XVr_AkPa</v>
      </c>
      <c r="C60" s="12" t="s">
        <v>75</v>
      </c>
      <c r="D60" s="12" t="s">
        <v>165</v>
      </c>
      <c r="E60" s="14">
        <f t="shared" si="2"/>
        <v>0</v>
      </c>
    </row>
    <row r="61" spans="1:5">
      <c r="A61" s="22" t="s">
        <v>265</v>
      </c>
      <c r="B61" t="str">
        <f t="shared" si="1"/>
        <v>Bal_AVTot_AkPa</v>
      </c>
      <c r="C61" s="16" t="s">
        <v>76</v>
      </c>
      <c r="D61" s="16" t="s">
        <v>236</v>
      </c>
      <c r="E61" s="14">
        <f t="shared" si="2"/>
        <v>729758</v>
      </c>
    </row>
    <row r="62" spans="1:5">
      <c r="A62" s="22" t="s">
        <v>266</v>
      </c>
      <c r="B62" t="str">
        <f t="shared" si="1"/>
        <v>Bal_Sif_AkPa</v>
      </c>
      <c r="C62" s="12" t="s">
        <v>77</v>
      </c>
      <c r="D62" s="12" t="s">
        <v>166</v>
      </c>
      <c r="E62" s="14">
        <f t="shared" si="2"/>
        <v>4048337</v>
      </c>
    </row>
    <row r="63" spans="1:5">
      <c r="A63" s="22" t="s">
        <v>267</v>
      </c>
      <c r="B63" t="str">
        <f t="shared" si="1"/>
        <v>Bal_VeH_AkPa</v>
      </c>
      <c r="C63" s="12" t="s">
        <v>78</v>
      </c>
      <c r="D63" s="12" t="s">
        <v>167</v>
      </c>
      <c r="E63" s="14">
        <f t="shared" si="2"/>
        <v>0</v>
      </c>
    </row>
    <row r="64" spans="1:5">
      <c r="A64" s="22" t="s">
        <v>268</v>
      </c>
      <c r="B64" t="str">
        <f t="shared" si="1"/>
        <v>Bal_XH_AkPa</v>
      </c>
      <c r="C64" s="12" t="s">
        <v>79</v>
      </c>
      <c r="D64" s="12" t="s">
        <v>168</v>
      </c>
      <c r="E64" s="14">
        <f t="shared" si="2"/>
        <v>236808</v>
      </c>
    </row>
    <row r="65" spans="1:5">
      <c r="A65" s="22" t="s">
        <v>269</v>
      </c>
      <c r="B65" t="str">
        <f t="shared" si="1"/>
        <v>Bal_ResTot_AkPa</v>
      </c>
      <c r="C65" s="16" t="s">
        <v>80</v>
      </c>
      <c r="D65" s="16" t="s">
        <v>237</v>
      </c>
      <c r="E65" s="14">
        <f t="shared" si="2"/>
        <v>4285145</v>
      </c>
    </row>
    <row r="66" spans="1:5">
      <c r="A66" s="22" t="s">
        <v>270</v>
      </c>
      <c r="B66" t="str">
        <f t="shared" si="1"/>
        <v>Bal_OvUn_AkPa</v>
      </c>
      <c r="C66" s="12" t="s">
        <v>81</v>
      </c>
      <c r="D66" s="12" t="s">
        <v>169</v>
      </c>
      <c r="E66" s="14">
        <f t="shared" si="2"/>
        <v>44361193</v>
      </c>
    </row>
    <row r="67" spans="1:5">
      <c r="A67" s="22" t="s">
        <v>346</v>
      </c>
      <c r="B67" t="str">
        <f t="shared" si="1"/>
        <v>Bal_FUb_AkPa</v>
      </c>
      <c r="C67" s="12" t="s">
        <v>82</v>
      </c>
      <c r="D67" s="12" t="s">
        <v>230</v>
      </c>
      <c r="E67" s="14">
        <f t="shared" si="2"/>
        <v>1345983</v>
      </c>
    </row>
    <row r="68" spans="1:5">
      <c r="A68" s="22" t="s">
        <v>347</v>
      </c>
      <c r="B68" t="str">
        <f t="shared" si="1"/>
        <v>Bal_Mi_AkPa</v>
      </c>
      <c r="C68" s="12" t="s">
        <v>83</v>
      </c>
      <c r="D68" s="12" t="s">
        <v>229</v>
      </c>
      <c r="E68" s="14">
        <f t="shared" si="2"/>
        <v>0</v>
      </c>
    </row>
    <row r="69" spans="1:5">
      <c r="A69" s="22" t="s">
        <v>348</v>
      </c>
      <c r="B69" t="str">
        <f t="shared" si="1"/>
        <v>Bal_EkTot_AkPa</v>
      </c>
      <c r="C69" s="16" t="s">
        <v>84</v>
      </c>
      <c r="D69" s="16" t="s">
        <v>238</v>
      </c>
      <c r="E69" s="14">
        <f t="shared" si="2"/>
        <v>54030198</v>
      </c>
    </row>
    <row r="70" spans="1:5">
      <c r="A70" s="22" t="s">
        <v>291</v>
      </c>
      <c r="B70" t="str">
        <f t="shared" si="1"/>
        <v>Bal_OKap_AkPa</v>
      </c>
      <c r="C70" s="12" t="s">
        <v>130</v>
      </c>
      <c r="D70" s="12" t="s">
        <v>206</v>
      </c>
      <c r="E70" s="14">
        <f t="shared" si="2"/>
        <v>24359579</v>
      </c>
    </row>
    <row r="71" spans="1:5">
      <c r="A71" s="22" t="s">
        <v>349</v>
      </c>
      <c r="B71" t="str">
        <f t="shared" si="1"/>
        <v>Bal_AnLk_AkPa</v>
      </c>
      <c r="C71" s="12" t="s">
        <v>131</v>
      </c>
      <c r="D71" s="12" t="s">
        <v>207</v>
      </c>
      <c r="E71" s="14">
        <f t="shared" si="2"/>
        <v>33184607</v>
      </c>
    </row>
    <row r="72" spans="1:5">
      <c r="A72" s="22" t="s">
        <v>350</v>
      </c>
      <c r="B72" t="str">
        <f t="shared" si="1"/>
        <v>Bal_ALTot_AkPa</v>
      </c>
      <c r="C72" s="16" t="s">
        <v>132</v>
      </c>
      <c r="D72" s="16" t="s">
        <v>239</v>
      </c>
      <c r="E72" s="14">
        <f t="shared" si="2"/>
        <v>57544186</v>
      </c>
    </row>
    <row r="73" spans="1:5">
      <c r="A73" s="22" t="s">
        <v>351</v>
      </c>
      <c r="B73" t="str">
        <f t="shared" ref="B73:B107" si="3">"Bal_"&amp;$A73&amp;"_"&amp;$B$7</f>
        <v>Bal_Phs_AkPa</v>
      </c>
      <c r="C73" s="12" t="s">
        <v>133</v>
      </c>
      <c r="D73" s="12" t="s">
        <v>232</v>
      </c>
      <c r="E73" s="14">
        <f t="shared" si="2"/>
        <v>2118824</v>
      </c>
    </row>
    <row r="74" spans="1:5">
      <c r="A74" s="22" t="s">
        <v>352</v>
      </c>
      <c r="B74" t="str">
        <f t="shared" si="3"/>
        <v>Bal_FmS_AkPa</v>
      </c>
      <c r="C74" s="12" t="s">
        <v>134</v>
      </c>
      <c r="D74" s="12" t="s">
        <v>233</v>
      </c>
      <c r="E74" s="14">
        <f t="shared" si="2"/>
        <v>174254</v>
      </c>
    </row>
    <row r="75" spans="1:5">
      <c r="A75" s="22" t="s">
        <v>353</v>
      </c>
      <c r="B75" t="str">
        <f t="shared" si="3"/>
        <v>Bal_GY_AkPa</v>
      </c>
      <c r="C75" s="12" t="s">
        <v>135</v>
      </c>
      <c r="D75" s="12" t="s">
        <v>170</v>
      </c>
      <c r="E75" s="14">
        <f t="shared" si="2"/>
        <v>420400748</v>
      </c>
    </row>
    <row r="76" spans="1:5">
      <c r="A76" s="22" t="s">
        <v>401</v>
      </c>
      <c r="B76" t="str">
        <f t="shared" si="3"/>
        <v>Bal_inBp_AkPa</v>
      </c>
      <c r="C76" s="12" t="s">
        <v>136</v>
      </c>
      <c r="D76" s="12" t="s">
        <v>208</v>
      </c>
      <c r="E76" s="14">
        <f t="shared" si="2"/>
        <v>307221185</v>
      </c>
    </row>
    <row r="77" spans="1:5">
      <c r="A77" s="22" t="s">
        <v>354</v>
      </c>
      <c r="B77" t="str">
        <f t="shared" si="3"/>
        <v>Bal_KoBp_AkPa</v>
      </c>
      <c r="C77" s="12" t="s">
        <v>137</v>
      </c>
      <c r="D77" s="12" t="s">
        <v>209</v>
      </c>
      <c r="E77" s="14">
        <f t="shared" si="2"/>
        <v>61933762</v>
      </c>
    </row>
    <row r="78" spans="1:5">
      <c r="A78" s="22" t="s">
        <v>355</v>
      </c>
      <c r="B78" t="str">
        <f t="shared" si="3"/>
        <v>Bal_RmGp_AkPa</v>
      </c>
      <c r="C78" s="12" t="s">
        <v>138</v>
      </c>
      <c r="D78" s="12" t="s">
        <v>210</v>
      </c>
      <c r="E78" s="14">
        <f t="shared" si="2"/>
        <v>4540371</v>
      </c>
    </row>
    <row r="79" spans="1:5">
      <c r="A79" s="22" t="s">
        <v>356</v>
      </c>
      <c r="B79" t="str">
        <f t="shared" si="3"/>
        <v>Bal_HGTot_AkPa</v>
      </c>
      <c r="C79" s="16" t="s">
        <v>139</v>
      </c>
      <c r="D79" s="16" t="s">
        <v>240</v>
      </c>
      <c r="E79" s="14">
        <f t="shared" si="2"/>
        <v>794096066</v>
      </c>
    </row>
    <row r="80" spans="1:5">
      <c r="A80" s="22" t="s">
        <v>357</v>
      </c>
      <c r="B80" t="str">
        <f t="shared" si="3"/>
        <v>Bal_HMrp_AkPa</v>
      </c>
      <c r="C80" s="12" t="s">
        <v>140</v>
      </c>
      <c r="D80" s="12" t="s">
        <v>211</v>
      </c>
      <c r="E80" s="14">
        <f t="shared" si="2"/>
        <v>1715480209</v>
      </c>
    </row>
    <row r="81" spans="1:5">
      <c r="A81" s="22" t="s">
        <v>358</v>
      </c>
      <c r="B81" t="str">
        <f t="shared" si="3"/>
        <v>Bal_RMrp_AkPa</v>
      </c>
      <c r="C81" s="12" t="s">
        <v>141</v>
      </c>
      <c r="D81" s="12" t="s">
        <v>212</v>
      </c>
      <c r="E81" s="14">
        <f t="shared" si="2"/>
        <v>1153990</v>
      </c>
    </row>
    <row r="82" spans="1:5">
      <c r="A82" s="22" t="s">
        <v>359</v>
      </c>
      <c r="B82" t="str">
        <f t="shared" si="3"/>
        <v>Bal_MrpTot_AkPa</v>
      </c>
      <c r="C82" s="16" t="s">
        <v>142</v>
      </c>
      <c r="D82" s="16" t="s">
        <v>241</v>
      </c>
      <c r="E82" s="14">
        <f t="shared" si="2"/>
        <v>1716634199</v>
      </c>
    </row>
    <row r="83" spans="1:5">
      <c r="A83" s="22" t="s">
        <v>289</v>
      </c>
      <c r="B83" t="str">
        <f t="shared" si="3"/>
        <v>Bal_LPTot_AkPa</v>
      </c>
      <c r="C83" s="16" t="s">
        <v>143</v>
      </c>
      <c r="D83" s="16" t="s">
        <v>242</v>
      </c>
      <c r="E83" s="14">
        <f t="shared" si="2"/>
        <v>2510730266</v>
      </c>
    </row>
    <row r="84" spans="1:5">
      <c r="A84" s="22" t="s">
        <v>360</v>
      </c>
      <c r="B84" t="str">
        <f t="shared" si="3"/>
        <v>Bal_FmLi_AkPa</v>
      </c>
      <c r="C84" s="12" t="s">
        <v>144</v>
      </c>
      <c r="D84" s="12" t="s">
        <v>213</v>
      </c>
      <c r="E84" s="14">
        <f t="shared" si="2"/>
        <v>41185650</v>
      </c>
    </row>
    <row r="85" spans="1:5">
      <c r="A85" s="22" t="s">
        <v>361</v>
      </c>
      <c r="B85" t="str">
        <f t="shared" si="3"/>
        <v>Bal_EhS_AkPa</v>
      </c>
      <c r="C85" s="12" t="s">
        <v>145</v>
      </c>
      <c r="D85" s="12" t="s">
        <v>214</v>
      </c>
      <c r="E85" s="14">
        <f t="shared" si="2"/>
        <v>45311416</v>
      </c>
    </row>
    <row r="86" spans="1:5">
      <c r="A86" s="22" t="s">
        <v>362</v>
      </c>
      <c r="B86" t="str">
        <f t="shared" si="3"/>
        <v>Bal_RmS_AkPa</v>
      </c>
      <c r="C86" s="12" t="s">
        <v>146</v>
      </c>
      <c r="D86" s="12" t="s">
        <v>215</v>
      </c>
      <c r="E86" s="14">
        <f t="shared" si="2"/>
        <v>2468823</v>
      </c>
    </row>
    <row r="87" spans="1:5">
      <c r="A87" s="22" t="s">
        <v>271</v>
      </c>
      <c r="B87" t="str">
        <f t="shared" si="3"/>
        <v>Bal_HBP_AkPa</v>
      </c>
      <c r="C87" s="12" t="s">
        <v>147</v>
      </c>
      <c r="D87" s="12" t="s">
        <v>171</v>
      </c>
      <c r="E87" s="14">
        <f t="shared" ref="E87:E107" si="4">INDEX(LivTpk,2,MATCH($B87,LivTpk_var,0))</f>
        <v>1029947</v>
      </c>
    </row>
    <row r="88" spans="1:5">
      <c r="A88" s="22" t="s">
        <v>363</v>
      </c>
      <c r="B88" t="str">
        <f t="shared" si="3"/>
        <v>Bal_HFiTot_AkPa</v>
      </c>
      <c r="C88" s="16" t="s">
        <v>148</v>
      </c>
      <c r="D88" s="16" t="s">
        <v>397</v>
      </c>
      <c r="E88" s="14">
        <f t="shared" si="4"/>
        <v>2603019180</v>
      </c>
    </row>
    <row r="89" spans="1:5">
      <c r="A89" s="22" t="s">
        <v>364</v>
      </c>
      <c r="B89" t="str">
        <f t="shared" si="3"/>
        <v>Bal_PLF_AkPa</v>
      </c>
      <c r="C89" s="12" t="s">
        <v>149</v>
      </c>
      <c r="D89" s="12" t="s">
        <v>172</v>
      </c>
      <c r="E89" s="14">
        <f t="shared" si="4"/>
        <v>3106</v>
      </c>
    </row>
    <row r="90" spans="1:5">
      <c r="A90" s="22" t="s">
        <v>365</v>
      </c>
      <c r="B90" t="str">
        <f t="shared" si="3"/>
        <v>Bal_USf_AkPa</v>
      </c>
      <c r="C90" s="12" t="s">
        <v>150</v>
      </c>
      <c r="D90" s="12" t="s">
        <v>173</v>
      </c>
      <c r="E90" s="14">
        <f t="shared" si="4"/>
        <v>366366</v>
      </c>
    </row>
    <row r="91" spans="1:5">
      <c r="A91" s="22" t="s">
        <v>366</v>
      </c>
      <c r="B91" t="str">
        <f t="shared" si="3"/>
        <v>Bal_XHen_AkPa</v>
      </c>
      <c r="C91" s="12" t="s">
        <v>151</v>
      </c>
      <c r="D91" s="12" t="s">
        <v>174</v>
      </c>
      <c r="E91" s="14">
        <f t="shared" si="4"/>
        <v>484354</v>
      </c>
    </row>
    <row r="92" spans="1:5">
      <c r="A92" s="22" t="s">
        <v>367</v>
      </c>
      <c r="B92" t="str">
        <f t="shared" si="3"/>
        <v>Bal_HFTot_AkPa</v>
      </c>
      <c r="C92" s="16" t="s">
        <v>152</v>
      </c>
      <c r="D92" s="16" t="s">
        <v>394</v>
      </c>
      <c r="E92" s="14">
        <f t="shared" si="4"/>
        <v>853826</v>
      </c>
    </row>
    <row r="93" spans="1:5">
      <c r="A93" s="22" t="s">
        <v>380</v>
      </c>
      <c r="B93" t="str">
        <f t="shared" si="3"/>
        <v>Bal_Gfdep_AkPa</v>
      </c>
      <c r="C93" s="12" t="s">
        <v>153</v>
      </c>
      <c r="D93" s="12" t="s">
        <v>114</v>
      </c>
      <c r="E93" s="14">
        <f t="shared" si="4"/>
        <v>0</v>
      </c>
    </row>
    <row r="94" spans="1:5">
      <c r="A94" s="22" t="s">
        <v>272</v>
      </c>
      <c r="B94" t="str">
        <f t="shared" si="3"/>
        <v>Bal_GDF_AkPa</v>
      </c>
      <c r="C94" s="12" t="s">
        <v>154</v>
      </c>
      <c r="D94" s="12" t="s">
        <v>175</v>
      </c>
      <c r="E94" s="14">
        <f t="shared" si="4"/>
        <v>1043811</v>
      </c>
    </row>
    <row r="95" spans="1:5">
      <c r="A95" s="22" t="s">
        <v>273</v>
      </c>
      <c r="B95" t="str">
        <f t="shared" si="3"/>
        <v>Bal_GGf_AkPa</v>
      </c>
      <c r="C95" s="12" t="s">
        <v>155</v>
      </c>
      <c r="D95" s="12" t="s">
        <v>176</v>
      </c>
      <c r="E95" s="14">
        <f t="shared" si="4"/>
        <v>68860</v>
      </c>
    </row>
    <row r="96" spans="1:5">
      <c r="A96" s="22" t="s">
        <v>402</v>
      </c>
      <c r="B96" t="str">
        <f t="shared" si="3"/>
        <v>Bal_OgL_AkPa</v>
      </c>
      <c r="C96" s="12" t="s">
        <v>156</v>
      </c>
      <c r="D96" s="12" t="s">
        <v>177</v>
      </c>
      <c r="E96" s="14">
        <f t="shared" si="4"/>
        <v>0</v>
      </c>
    </row>
    <row r="97" spans="1:5">
      <c r="A97" s="22" t="s">
        <v>274</v>
      </c>
      <c r="B97" t="str">
        <f t="shared" si="3"/>
        <v>Bal_KonG_AkPa</v>
      </c>
      <c r="C97" s="12" t="s">
        <v>157</v>
      </c>
      <c r="D97" s="12" t="s">
        <v>178</v>
      </c>
      <c r="E97" s="14">
        <f t="shared" si="4"/>
        <v>0</v>
      </c>
    </row>
    <row r="98" spans="1:5">
      <c r="A98" s="22" t="s">
        <v>368</v>
      </c>
      <c r="B98" t="str">
        <f t="shared" si="3"/>
        <v>Bal_UdG_AkPa</v>
      </c>
      <c r="C98" s="12" t="s">
        <v>158</v>
      </c>
      <c r="D98" s="12" t="s">
        <v>186</v>
      </c>
      <c r="E98" s="14">
        <f t="shared" si="4"/>
        <v>0</v>
      </c>
    </row>
    <row r="99" spans="1:5">
      <c r="A99" s="22" t="s">
        <v>275</v>
      </c>
      <c r="B99" t="str">
        <f t="shared" si="3"/>
        <v>Bal_GKre_AkPa</v>
      </c>
      <c r="C99" s="12" t="s">
        <v>159</v>
      </c>
      <c r="D99" s="12" t="s">
        <v>179</v>
      </c>
      <c r="E99" s="14">
        <f t="shared" si="4"/>
        <v>139789138</v>
      </c>
    </row>
    <row r="100" spans="1:5">
      <c r="A100" s="22" t="s">
        <v>369</v>
      </c>
      <c r="B100" t="str">
        <f t="shared" si="3"/>
        <v>Bal_GTv_AkPa</v>
      </c>
      <c r="C100" s="12" t="s">
        <v>216</v>
      </c>
      <c r="D100" s="12" t="s">
        <v>180</v>
      </c>
      <c r="E100" s="14">
        <f t="shared" si="4"/>
        <v>8775752</v>
      </c>
    </row>
    <row r="101" spans="1:5">
      <c r="A101" s="22" t="s">
        <v>370</v>
      </c>
      <c r="B101" t="str">
        <f t="shared" si="3"/>
        <v>Bal_GAv_AkPa</v>
      </c>
      <c r="C101" s="12" t="s">
        <v>217</v>
      </c>
      <c r="D101" s="12" t="s">
        <v>181</v>
      </c>
      <c r="E101" s="14">
        <f t="shared" si="4"/>
        <v>0</v>
      </c>
    </row>
    <row r="102" spans="1:5">
      <c r="A102" s="22" t="s">
        <v>371</v>
      </c>
      <c r="B102" t="str">
        <f t="shared" si="3"/>
        <v>Bal_AkSf_AkPa</v>
      </c>
      <c r="C102" s="12" t="s">
        <v>218</v>
      </c>
      <c r="D102" s="12" t="s">
        <v>182</v>
      </c>
      <c r="E102" s="14">
        <f t="shared" si="4"/>
        <v>3811054</v>
      </c>
    </row>
    <row r="103" spans="1:5">
      <c r="A103" s="22" t="s">
        <v>276</v>
      </c>
      <c r="B103" t="str">
        <f t="shared" si="3"/>
        <v>Bal_MOF_AkPa</v>
      </c>
      <c r="C103" s="12" t="s">
        <v>219</v>
      </c>
      <c r="D103" s="12" t="s">
        <v>183</v>
      </c>
      <c r="E103" s="14">
        <f t="shared" si="4"/>
        <v>2113273</v>
      </c>
    </row>
    <row r="104" spans="1:5">
      <c r="A104" s="22" t="s">
        <v>372</v>
      </c>
      <c r="B104" t="str">
        <f t="shared" si="3"/>
        <v>Bal_XG_AkPa</v>
      </c>
      <c r="C104" s="12" t="s">
        <v>220</v>
      </c>
      <c r="D104" s="12" t="s">
        <v>184</v>
      </c>
      <c r="E104" s="14">
        <f t="shared" si="4"/>
        <v>241881885</v>
      </c>
    </row>
    <row r="105" spans="1:5">
      <c r="A105" s="22" t="s">
        <v>277</v>
      </c>
      <c r="B105" t="str">
        <f t="shared" si="3"/>
        <v>Bal_GTot_AkPa</v>
      </c>
      <c r="C105" s="16" t="s">
        <v>231</v>
      </c>
      <c r="D105" s="16" t="s">
        <v>395</v>
      </c>
      <c r="E105" s="14">
        <f t="shared" si="4"/>
        <v>397483773</v>
      </c>
    </row>
    <row r="106" spans="1:5">
      <c r="A106" s="22" t="s">
        <v>373</v>
      </c>
      <c r="B106" t="str">
        <f t="shared" si="3"/>
        <v>Bal_Pap_AkPa</v>
      </c>
      <c r="C106" s="12" t="s">
        <v>234</v>
      </c>
      <c r="D106" s="12" t="s">
        <v>185</v>
      </c>
      <c r="E106" s="14">
        <f t="shared" si="4"/>
        <v>5895425</v>
      </c>
    </row>
    <row r="107" spans="1:5">
      <c r="A107" s="22" t="s">
        <v>374</v>
      </c>
      <c r="B107" t="str">
        <f t="shared" si="3"/>
        <v>Bal_PasTot_AkPa</v>
      </c>
      <c r="C107" s="16" t="s">
        <v>235</v>
      </c>
      <c r="D107" s="16" t="s">
        <v>396</v>
      </c>
      <c r="E107" s="14">
        <f t="shared" si="4"/>
        <v>3118826588</v>
      </c>
    </row>
  </sheetData>
  <sheetProtection algorithmName="SHA-512" hashValue="UbPenRWA6YmxvM31c31UbaJLDvYR6W25L+dB7WBhhZltsa0vGT29l8VcR4v3Alz68y69mRLunDxGannfYZHCXA==" saltValue="XZ4Qbt4t1Zvt0qjYWH6e7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68" fitToWidth="0" fitToHeight="0" orientation="portrait"/>
  <headerFooter scaleWithDoc="0" alignWithMargins="0">
    <oddHeader>&amp;C&amp;G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theme="2"/>
    <pageSetUpPr fitToPage="1"/>
  </sheetPr>
  <dimension ref="A1:L1048575"/>
  <sheetViews>
    <sheetView showGridLines="0" topLeftCell="E1" zoomScaleNormal="100" workbookViewId="0">
      <selection activeCell="F21" sqref="F21"/>
    </sheetView>
  </sheetViews>
  <sheetFormatPr defaultColWidth="11.42578125" defaultRowHeight="15"/>
  <cols>
    <col min="1" max="1" width="6.28515625" hidden="1" customWidth="1"/>
    <col min="2" max="2" width="13.42578125" hidden="1" customWidth="1"/>
    <col min="3" max="3" width="12.7109375" hidden="1" customWidth="1"/>
    <col min="4" max="4" width="12.140625" hidden="1" customWidth="1"/>
    <col min="5" max="5" width="5.140625" customWidth="1"/>
    <col min="6" max="6" width="45" customWidth="1"/>
    <col min="7" max="12" width="20.5703125" customWidth="1"/>
    <col min="13" max="13" width="9.140625" customWidth="1"/>
  </cols>
  <sheetData>
    <row r="1" spans="1:11">
      <c r="E1" s="58" t="s">
        <v>406</v>
      </c>
      <c r="F1" s="58"/>
    </row>
    <row r="4" spans="1:11" ht="23.25" customHeight="1">
      <c r="E4" s="65" t="s">
        <v>610</v>
      </c>
      <c r="F4" s="66"/>
      <c r="G4" s="66"/>
      <c r="H4" s="66"/>
      <c r="I4" s="66"/>
    </row>
    <row r="5" spans="1:11" ht="15" customHeight="1">
      <c r="E5" s="57" t="s">
        <v>187</v>
      </c>
      <c r="F5" s="57"/>
      <c r="G5" s="57"/>
      <c r="H5" s="57"/>
      <c r="I5" s="57"/>
    </row>
    <row r="6" spans="1:11" ht="66" customHeight="1">
      <c r="E6" s="12"/>
      <c r="F6" s="17"/>
      <c r="G6" s="15" t="s">
        <v>410</v>
      </c>
      <c r="H6" s="15" t="s">
        <v>411</v>
      </c>
      <c r="I6" s="15" t="s">
        <v>412</v>
      </c>
      <c r="K6" s="23"/>
    </row>
    <row r="7" spans="1:11" ht="15" customHeight="1">
      <c r="B7" s="25" t="s">
        <v>415</v>
      </c>
      <c r="C7" s="25" t="s">
        <v>416</v>
      </c>
      <c r="D7" s="25" t="s">
        <v>417</v>
      </c>
      <c r="E7" s="12"/>
      <c r="F7" s="17" t="s">
        <v>413</v>
      </c>
      <c r="G7" s="15"/>
      <c r="H7" s="15"/>
      <c r="I7" s="15"/>
    </row>
    <row r="8" spans="1:11" ht="15" customHeight="1">
      <c r="A8" s="19" t="s">
        <v>444</v>
      </c>
      <c r="B8" t="str">
        <f>"LY_"&amp;B$7&amp;"_"&amp;$A8</f>
        <v>LY_LuA_SumD</v>
      </c>
      <c r="C8" t="str">
        <f t="shared" ref="C8:D17" si="0">"LY_"&amp;C$7&amp;"_"&amp;$A8</f>
        <v>LY_LiA_SumD</v>
      </c>
      <c r="D8" t="str">
        <f t="shared" si="0"/>
        <v>LY_GL_SumD</v>
      </c>
      <c r="E8" s="12" t="s">
        <v>5</v>
      </c>
      <c r="F8" s="24" t="s">
        <v>443</v>
      </c>
      <c r="G8" s="14">
        <f t="shared" ref="G8:G17" si="1">INDEX(LivTpk,2,MATCH(B8,LivTpk_var,0))</f>
        <v>-1812219</v>
      </c>
      <c r="H8" s="14">
        <f t="shared" ref="H8:H17" si="2">INDEX(LivTpk,2,MATCH(C8,LivTpk_var,0))</f>
        <v>-3046501</v>
      </c>
      <c r="I8" s="14">
        <f t="shared" ref="I8:I17" si="3">INDEX(LivTpk,2,MATCH(D8,LivTpk_var,0))</f>
        <v>-1010970</v>
      </c>
    </row>
    <row r="9" spans="1:11" ht="15" customHeight="1">
      <c r="A9" s="19" t="s">
        <v>446</v>
      </c>
      <c r="B9" t="str">
        <f t="shared" ref="B9:B17" si="4">"LY_"&amp;B$7&amp;"_"&amp;$A9</f>
        <v>LY_LuA_Sumi</v>
      </c>
      <c r="C9" t="str">
        <f t="shared" si="0"/>
        <v>LY_LiA_Sumi</v>
      </c>
      <c r="D9" t="str">
        <f t="shared" si="0"/>
        <v>LY_GL_Sumi</v>
      </c>
      <c r="E9" s="12" t="s">
        <v>6</v>
      </c>
      <c r="F9" s="24" t="s">
        <v>445</v>
      </c>
      <c r="G9" s="14">
        <f t="shared" si="1"/>
        <v>-108781</v>
      </c>
      <c r="H9" s="14">
        <f t="shared" si="2"/>
        <v>63127</v>
      </c>
      <c r="I9" s="14">
        <f t="shared" si="3"/>
        <v>-487563</v>
      </c>
    </row>
    <row r="10" spans="1:11" ht="15" customHeight="1">
      <c r="A10" s="19" t="s">
        <v>448</v>
      </c>
      <c r="B10" t="str">
        <f t="shared" si="4"/>
        <v>LY_LuA_SumU</v>
      </c>
      <c r="C10" t="str">
        <f t="shared" si="0"/>
        <v>LY_LiA_SumU</v>
      </c>
      <c r="D10" t="str">
        <f t="shared" si="0"/>
        <v>LY_GL_SumU</v>
      </c>
      <c r="E10" s="12" t="s">
        <v>7</v>
      </c>
      <c r="F10" s="24" t="s">
        <v>447</v>
      </c>
      <c r="G10" s="14">
        <f t="shared" si="1"/>
        <v>-3271153</v>
      </c>
      <c r="H10" s="14">
        <f t="shared" si="2"/>
        <v>-2517053</v>
      </c>
      <c r="I10" s="14">
        <f t="shared" si="3"/>
        <v>-6601</v>
      </c>
    </row>
    <row r="11" spans="1:11" ht="15" customHeight="1">
      <c r="A11" s="19" t="s">
        <v>450</v>
      </c>
      <c r="B11" t="str">
        <f t="shared" si="4"/>
        <v>LY_LuA_PRy</v>
      </c>
      <c r="C11" t="str">
        <f t="shared" si="0"/>
        <v>LY_LiA_PRy</v>
      </c>
      <c r="D11" t="str">
        <f t="shared" si="0"/>
        <v>LY_GL_PRy</v>
      </c>
      <c r="E11" s="12" t="s">
        <v>8</v>
      </c>
      <c r="F11" s="24" t="s">
        <v>449</v>
      </c>
      <c r="G11" s="14">
        <f t="shared" si="1"/>
        <v>-8922835</v>
      </c>
      <c r="H11" s="14">
        <f t="shared" si="2"/>
        <v>-17594810</v>
      </c>
      <c r="I11" s="14">
        <f t="shared" si="3"/>
        <v>-174016</v>
      </c>
    </row>
    <row r="12" spans="1:11" ht="15" customHeight="1">
      <c r="A12" s="19" t="s">
        <v>452</v>
      </c>
      <c r="B12" t="str">
        <f t="shared" si="4"/>
        <v>LY_LuA_TUg</v>
      </c>
      <c r="C12" t="str">
        <f t="shared" si="0"/>
        <v>LY_LiA_TUg</v>
      </c>
      <c r="D12" t="str">
        <f t="shared" si="0"/>
        <v>LY_GL_TUg</v>
      </c>
      <c r="E12" s="12" t="s">
        <v>9</v>
      </c>
      <c r="F12" s="24" t="s">
        <v>451</v>
      </c>
      <c r="G12" s="14">
        <f t="shared" si="1"/>
        <v>-23293541</v>
      </c>
      <c r="H12" s="14">
        <f t="shared" si="2"/>
        <v>-50412287</v>
      </c>
      <c r="I12" s="14">
        <f t="shared" si="3"/>
        <v>-3229</v>
      </c>
    </row>
    <row r="13" spans="1:11" ht="15" customHeight="1">
      <c r="A13" s="19" t="s">
        <v>454</v>
      </c>
      <c r="B13" t="str">
        <f t="shared" si="4"/>
        <v>LY_LuA_KUB</v>
      </c>
      <c r="C13" t="str">
        <f t="shared" si="0"/>
        <v>LY_LiA_KUB</v>
      </c>
      <c r="D13" t="str">
        <f t="shared" si="0"/>
        <v>LY_GL_KUB</v>
      </c>
      <c r="E13" s="12" t="s">
        <v>10</v>
      </c>
      <c r="F13" s="24" t="s">
        <v>453</v>
      </c>
      <c r="G13" s="14">
        <f t="shared" si="1"/>
        <v>-549972</v>
      </c>
      <c r="H13" s="14">
        <f t="shared" si="2"/>
        <v>-300320</v>
      </c>
      <c r="I13" s="14">
        <f t="shared" si="3"/>
        <v>-4453397</v>
      </c>
    </row>
    <row r="14" spans="1:11" ht="15" customHeight="1">
      <c r="A14" s="19" t="s">
        <v>456</v>
      </c>
      <c r="B14" t="str">
        <f t="shared" si="4"/>
        <v>LY_LuA_Fop</v>
      </c>
      <c r="C14" t="str">
        <f t="shared" si="0"/>
        <v>LY_LiA_Fop</v>
      </c>
      <c r="D14" t="str">
        <f t="shared" si="0"/>
        <v>LY_GL_Fop</v>
      </c>
      <c r="E14" s="12" t="s">
        <v>11</v>
      </c>
      <c r="F14" s="24" t="s">
        <v>455</v>
      </c>
      <c r="G14" s="14">
        <f t="shared" si="1"/>
        <v>0</v>
      </c>
      <c r="H14" s="14">
        <f t="shared" si="2"/>
        <v>3232656</v>
      </c>
      <c r="I14" s="14">
        <f t="shared" si="3"/>
        <v>0</v>
      </c>
    </row>
    <row r="15" spans="1:11" ht="15" customHeight="1">
      <c r="A15" s="19" t="s">
        <v>458</v>
      </c>
      <c r="B15" t="str">
        <f t="shared" si="4"/>
        <v>LY_LuA_URS</v>
      </c>
      <c r="C15" t="str">
        <f t="shared" si="0"/>
        <v>LY_LiA_URS</v>
      </c>
      <c r="D15" t="str">
        <f t="shared" si="0"/>
        <v>LY_GL_URS</v>
      </c>
      <c r="E15" s="12" t="s">
        <v>12</v>
      </c>
      <c r="F15" s="24" t="s">
        <v>457</v>
      </c>
      <c r="G15" s="14">
        <f t="shared" si="1"/>
        <v>-743</v>
      </c>
      <c r="H15" s="14">
        <f t="shared" si="2"/>
        <v>-42278</v>
      </c>
      <c r="I15" s="14">
        <f t="shared" si="3"/>
        <v>-126</v>
      </c>
    </row>
    <row r="16" spans="1:11" ht="15" customHeight="1">
      <c r="A16" s="19" t="s">
        <v>460</v>
      </c>
      <c r="B16" t="str">
        <f t="shared" si="4"/>
        <v>LY_LuA_SumK</v>
      </c>
      <c r="C16" t="str">
        <f t="shared" si="0"/>
        <v>LY_LiA_SumK</v>
      </c>
      <c r="D16" t="str">
        <f t="shared" si="0"/>
        <v>LY_GL_SumK</v>
      </c>
      <c r="E16" s="12" t="s">
        <v>13</v>
      </c>
      <c r="F16" s="24" t="s">
        <v>459</v>
      </c>
      <c r="G16" s="14">
        <f t="shared" si="1"/>
        <v>133484</v>
      </c>
      <c r="H16" s="14">
        <f t="shared" si="2"/>
        <v>-288713</v>
      </c>
      <c r="I16" s="14">
        <f t="shared" si="3"/>
        <v>-234463</v>
      </c>
    </row>
    <row r="17" spans="1:12" ht="15" customHeight="1">
      <c r="A17" s="19" t="s">
        <v>422</v>
      </c>
      <c r="B17" t="str">
        <f t="shared" si="4"/>
        <v>LY_LuA_DFtot</v>
      </c>
      <c r="C17" t="str">
        <f t="shared" si="0"/>
        <v>LY_LiA_DFtot</v>
      </c>
      <c r="D17" t="str">
        <f t="shared" si="0"/>
        <v>LY_GL_DFtot</v>
      </c>
      <c r="E17" s="16" t="s">
        <v>14</v>
      </c>
      <c r="F17" s="17" t="s">
        <v>461</v>
      </c>
      <c r="G17" s="14">
        <f t="shared" si="1"/>
        <v>-37825759</v>
      </c>
      <c r="H17" s="14">
        <f t="shared" si="2"/>
        <v>-70906178</v>
      </c>
      <c r="I17" s="14">
        <f t="shared" si="3"/>
        <v>-6370366</v>
      </c>
    </row>
    <row r="19" spans="1:12">
      <c r="G19" s="26"/>
    </row>
    <row r="20" spans="1:12" ht="38.25" customHeight="1">
      <c r="E20" s="17"/>
      <c r="F20" s="15" t="s">
        <v>611</v>
      </c>
      <c r="G20" s="15" t="s">
        <v>462</v>
      </c>
      <c r="H20" s="15" t="s">
        <v>463</v>
      </c>
      <c r="I20" s="15" t="s">
        <v>464</v>
      </c>
      <c r="J20" s="15" t="s">
        <v>465</v>
      </c>
      <c r="K20" s="15" t="s">
        <v>437</v>
      </c>
      <c r="L20" s="15" t="s">
        <v>612</v>
      </c>
    </row>
    <row r="21" spans="1:12">
      <c r="A21" s="19" t="s">
        <v>442</v>
      </c>
      <c r="E21" s="24" t="s">
        <v>466</v>
      </c>
      <c r="F21" s="14">
        <f t="shared" ref="F21:L21" si="5">INDEX(LivTpk,2,MATCH("LYD_"&amp;F23&amp;"_Ltot",LivTpk_var,0))</f>
        <v>-135254337</v>
      </c>
      <c r="G21" s="14">
        <f t="shared" si="5"/>
        <v>-48598123</v>
      </c>
      <c r="H21" s="14">
        <f t="shared" si="5"/>
        <v>-77161210</v>
      </c>
      <c r="I21" s="14">
        <f t="shared" si="5"/>
        <v>0</v>
      </c>
      <c r="J21" s="14">
        <f t="shared" si="5"/>
        <v>-14614075</v>
      </c>
      <c r="K21" s="14">
        <f t="shared" si="5"/>
        <v>-2230619</v>
      </c>
      <c r="L21" s="14">
        <f t="shared" si="5"/>
        <v>-137484957</v>
      </c>
    </row>
    <row r="22" spans="1:12" ht="16.5" customHeight="1"/>
    <row r="23" spans="1:12" ht="0" hidden="1" customHeight="1">
      <c r="F23" s="25" t="s">
        <v>467</v>
      </c>
      <c r="G23" s="25" t="s">
        <v>468</v>
      </c>
      <c r="H23" s="25" t="s">
        <v>469</v>
      </c>
      <c r="I23" s="25" t="s">
        <v>470</v>
      </c>
      <c r="J23" s="25" t="s">
        <v>471</v>
      </c>
      <c r="K23" s="25" t="s">
        <v>441</v>
      </c>
      <c r="L23" s="25" t="s">
        <v>472</v>
      </c>
    </row>
    <row r="1048575" ht="15" customHeight="1"/>
  </sheetData>
  <sheetProtection algorithmName="SHA-512" hashValue="3GAanMYnNiUlFpWT2Ra9nWLZcySbFZ9ejmlJpJFjD55TcrHhJGSh0S0+AJAfa+JuE8ii4XH/Izs5lKNLZnqQqw==" saltValue="4L60FLXPGkR7HaEdvqQcyw==" spinCount="100000" sheet="1" objects="1" scenarios="1"/>
  <mergeCells count="3">
    <mergeCell ref="E4:I4"/>
    <mergeCell ref="E5:I5"/>
    <mergeCell ref="E1:F1"/>
  </mergeCells>
  <hyperlinks>
    <hyperlink ref="E1" location="Indholdsfortegnelse!A1" display="Tilbage til indholdsfortegnelsen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/>
  <headerFooter scaleWithDoc="0" alignWithMargins="0">
    <oddHeader>&amp;C&amp;G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theme="2"/>
    <pageSetUpPr fitToPage="1"/>
  </sheetPr>
  <dimension ref="A1:E38"/>
  <sheetViews>
    <sheetView showGridLines="0" topLeftCell="C1" zoomScaleNormal="100" workbookViewId="0">
      <selection activeCell="I16" sqref="I16"/>
    </sheetView>
  </sheetViews>
  <sheetFormatPr defaultColWidth="11.42578125" defaultRowHeight="15"/>
  <cols>
    <col min="1" max="1" width="7.7109375" hidden="1" customWidth="1"/>
    <col min="2" max="2" width="18.140625" hidden="1" customWidth="1"/>
    <col min="3" max="3" width="5" customWidth="1"/>
    <col min="4" max="4" width="71.140625" customWidth="1"/>
    <col min="5" max="5" width="12.140625" customWidth="1"/>
    <col min="6" max="6" width="9.140625" customWidth="1"/>
  </cols>
  <sheetData>
    <row r="1" spans="1:5">
      <c r="C1" s="58" t="s">
        <v>406</v>
      </c>
      <c r="D1" s="58"/>
    </row>
    <row r="4" spans="1:5" ht="48" customHeight="1">
      <c r="C4" s="67" t="s">
        <v>613</v>
      </c>
      <c r="D4" s="68"/>
      <c r="E4" s="68"/>
    </row>
    <row r="5" spans="1:5" ht="15" customHeight="1">
      <c r="C5" s="57" t="s">
        <v>187</v>
      </c>
      <c r="D5" s="57"/>
      <c r="E5" s="57"/>
    </row>
    <row r="6" spans="1:5" ht="22.5" customHeight="1">
      <c r="C6" s="12"/>
      <c r="D6" s="17"/>
      <c r="E6" s="15" t="s">
        <v>473</v>
      </c>
    </row>
    <row r="7" spans="1:5" ht="15" customHeight="1">
      <c r="B7" s="19" t="s">
        <v>515</v>
      </c>
      <c r="C7" s="12"/>
      <c r="D7" s="17" t="s">
        <v>474</v>
      </c>
      <c r="E7" s="15"/>
    </row>
    <row r="8" spans="1:5" ht="15" customHeight="1">
      <c r="A8" s="22" t="s">
        <v>476</v>
      </c>
      <c r="B8" t="str">
        <f>"RUK_"&amp;A8&amp;"_"&amp;$B$7</f>
        <v>RUK_RUTv_SRUK</v>
      </c>
      <c r="C8" s="12" t="s">
        <v>5</v>
      </c>
      <c r="D8" s="24" t="s">
        <v>475</v>
      </c>
      <c r="E8" s="14">
        <f t="shared" ref="E8:E21" si="0">INDEX(LivTpk,2,MATCH($B8,LivTpk_var,0))</f>
        <v>457191</v>
      </c>
    </row>
    <row r="9" spans="1:5" ht="15" customHeight="1">
      <c r="A9" s="22" t="s">
        <v>478</v>
      </c>
      <c r="B9" t="str">
        <f t="shared" ref="B9:B36" si="1">"RUK_"&amp;A9&amp;"_"&amp;$B$7</f>
        <v>RUK_RUAv_SRUK</v>
      </c>
      <c r="C9" s="12" t="s">
        <v>6</v>
      </c>
      <c r="D9" s="24" t="s">
        <v>477</v>
      </c>
      <c r="E9" s="14">
        <f t="shared" si="0"/>
        <v>217984</v>
      </c>
    </row>
    <row r="10" spans="1:5" ht="15" customHeight="1">
      <c r="A10" s="22" t="s">
        <v>480</v>
      </c>
      <c r="B10" t="str">
        <f t="shared" si="1"/>
        <v>RUK_UdKap_SRUK</v>
      </c>
      <c r="C10" s="12" t="s">
        <v>7</v>
      </c>
      <c r="D10" s="24" t="s">
        <v>479</v>
      </c>
      <c r="E10" s="14">
        <f t="shared" si="0"/>
        <v>21845135</v>
      </c>
    </row>
    <row r="11" spans="1:5" ht="15" customHeight="1">
      <c r="A11" s="22" t="s">
        <v>482</v>
      </c>
      <c r="B11" t="str">
        <f t="shared" si="1"/>
        <v>RUK_Udinv_SRUK</v>
      </c>
      <c r="C11" s="12" t="s">
        <v>8</v>
      </c>
      <c r="D11" s="24" t="s">
        <v>481</v>
      </c>
      <c r="E11" s="14">
        <f t="shared" si="0"/>
        <v>1016686</v>
      </c>
    </row>
    <row r="12" spans="1:5" ht="15" customHeight="1">
      <c r="A12" s="22" t="s">
        <v>484</v>
      </c>
      <c r="B12" t="str">
        <f t="shared" si="1"/>
        <v>RUK_RObL_SRUK</v>
      </c>
      <c r="C12" s="12" t="s">
        <v>9</v>
      </c>
      <c r="D12" s="24" t="s">
        <v>483</v>
      </c>
      <c r="E12" s="14">
        <f t="shared" si="0"/>
        <v>32291749</v>
      </c>
    </row>
    <row r="13" spans="1:5" ht="15" customHeight="1">
      <c r="A13" s="22" t="s">
        <v>486</v>
      </c>
      <c r="B13" t="str">
        <f t="shared" si="1"/>
        <v>RUK_iObL_SRUK</v>
      </c>
      <c r="C13" s="12" t="s">
        <v>10</v>
      </c>
      <c r="D13" s="24" t="s">
        <v>485</v>
      </c>
      <c r="E13" s="14">
        <f t="shared" si="0"/>
        <v>1371916</v>
      </c>
    </row>
    <row r="14" spans="1:5" ht="15" customHeight="1">
      <c r="A14" s="22" t="s">
        <v>488</v>
      </c>
      <c r="B14" t="str">
        <f t="shared" si="1"/>
        <v>RUK_RiKi_SRUK</v>
      </c>
      <c r="C14" s="12" t="s">
        <v>11</v>
      </c>
      <c r="D14" s="24" t="s">
        <v>487</v>
      </c>
      <c r="E14" s="14">
        <f t="shared" si="0"/>
        <v>186</v>
      </c>
    </row>
    <row r="15" spans="1:5" ht="15" customHeight="1">
      <c r="A15" s="22" t="s">
        <v>490</v>
      </c>
      <c r="B15" t="str">
        <f t="shared" si="1"/>
        <v>RUK_RiPU_SRUK</v>
      </c>
      <c r="C15" s="12" t="s">
        <v>12</v>
      </c>
      <c r="D15" s="24" t="s">
        <v>489</v>
      </c>
      <c r="E15" s="14">
        <f t="shared" si="0"/>
        <v>409016</v>
      </c>
    </row>
    <row r="16" spans="1:5" ht="15" customHeight="1">
      <c r="A16" s="22" t="s">
        <v>492</v>
      </c>
      <c r="B16" t="str">
        <f t="shared" si="1"/>
        <v>RUK_RiXU_SRUK</v>
      </c>
      <c r="C16" s="12" t="s">
        <v>13</v>
      </c>
      <c r="D16" s="24" t="s">
        <v>491</v>
      </c>
      <c r="E16" s="14">
        <f t="shared" si="0"/>
        <v>2391613</v>
      </c>
    </row>
    <row r="17" spans="1:5" ht="15" customHeight="1">
      <c r="A17" s="22" t="s">
        <v>494</v>
      </c>
      <c r="B17" t="str">
        <f t="shared" si="1"/>
        <v>RUK_RiKre_SRUK</v>
      </c>
      <c r="C17" s="12" t="s">
        <v>14</v>
      </c>
      <c r="D17" s="24" t="s">
        <v>493</v>
      </c>
      <c r="E17" s="14">
        <f t="shared" si="0"/>
        <v>2192732</v>
      </c>
    </row>
    <row r="18" spans="1:5" ht="15" customHeight="1">
      <c r="A18" s="22" t="s">
        <v>496</v>
      </c>
      <c r="B18" t="str">
        <f t="shared" si="1"/>
        <v>RUK_RiGf_SRUK</v>
      </c>
      <c r="C18" s="12" t="s">
        <v>15</v>
      </c>
      <c r="D18" s="24" t="s">
        <v>495</v>
      </c>
      <c r="E18" s="14">
        <f t="shared" si="0"/>
        <v>0</v>
      </c>
    </row>
    <row r="19" spans="1:5" ht="15" customHeight="1">
      <c r="A19" s="22" t="s">
        <v>498</v>
      </c>
      <c r="B19" t="str">
        <f t="shared" si="1"/>
        <v>RUK_RiTg_SRUK</v>
      </c>
      <c r="C19" s="12" t="s">
        <v>16</v>
      </c>
      <c r="D19" s="24" t="s">
        <v>497</v>
      </c>
      <c r="E19" s="14">
        <f t="shared" si="0"/>
        <v>19762</v>
      </c>
    </row>
    <row r="20" spans="1:5" ht="15" customHeight="1">
      <c r="A20" s="22" t="s">
        <v>500</v>
      </c>
      <c r="B20" t="str">
        <f t="shared" si="1"/>
        <v>RUK_XRU_SRUK</v>
      </c>
      <c r="C20" s="12" t="s">
        <v>17</v>
      </c>
      <c r="D20" s="24" t="s">
        <v>499</v>
      </c>
      <c r="E20" s="14">
        <f t="shared" si="0"/>
        <v>74527749</v>
      </c>
    </row>
    <row r="21" spans="1:5" ht="25.5" customHeight="1">
      <c r="A21" s="22" t="s">
        <v>502</v>
      </c>
      <c r="B21" t="str">
        <f t="shared" si="1"/>
        <v>RUK_RUtot_SRUK</v>
      </c>
      <c r="C21" s="16" t="s">
        <v>18</v>
      </c>
      <c r="D21" s="17" t="s">
        <v>501</v>
      </c>
      <c r="E21" s="14">
        <f t="shared" si="0"/>
        <v>136741718</v>
      </c>
    </row>
    <row r="22" spans="1:5" ht="15" customHeight="1">
      <c r="A22" s="24"/>
      <c r="C22" s="12"/>
      <c r="D22" s="24"/>
      <c r="E22" s="24"/>
    </row>
    <row r="23" spans="1:5" ht="15" customHeight="1">
      <c r="A23" s="24"/>
      <c r="C23" s="12"/>
      <c r="D23" s="17" t="s">
        <v>503</v>
      </c>
      <c r="E23" s="24"/>
    </row>
    <row r="24" spans="1:5" ht="15" customHeight="1">
      <c r="A24" s="22" t="s">
        <v>249</v>
      </c>
      <c r="B24" t="str">
        <f t="shared" si="1"/>
        <v>RUK_Dejd_SRUK</v>
      </c>
      <c r="C24" s="12" t="s">
        <v>19</v>
      </c>
      <c r="D24" s="24" t="s">
        <v>98</v>
      </c>
      <c r="E24" s="14">
        <f t="shared" ref="E24:E36" si="2">INDEX(LivTpk,2,MATCH($B24,LivTpk_var,0))</f>
        <v>0</v>
      </c>
    </row>
    <row r="25" spans="1:5" ht="15" customHeight="1">
      <c r="A25" s="22" t="s">
        <v>504</v>
      </c>
      <c r="B25" t="str">
        <f t="shared" si="1"/>
        <v>RUK_iejd_SRUK</v>
      </c>
      <c r="C25" s="12" t="s">
        <v>20</v>
      </c>
      <c r="D25" s="24" t="s">
        <v>100</v>
      </c>
      <c r="E25" s="14">
        <f t="shared" si="2"/>
        <v>-31881</v>
      </c>
    </row>
    <row r="26" spans="1:5" ht="15" customHeight="1">
      <c r="A26" s="22" t="s">
        <v>505</v>
      </c>
      <c r="B26" t="str">
        <f t="shared" si="1"/>
        <v>RUK_Kap_SRUK</v>
      </c>
      <c r="C26" s="12" t="s">
        <v>21</v>
      </c>
      <c r="D26" s="24" t="s">
        <v>106</v>
      </c>
      <c r="E26" s="14">
        <f t="shared" si="2"/>
        <v>67454712</v>
      </c>
    </row>
    <row r="27" spans="1:5" ht="15" customHeight="1">
      <c r="A27" s="22" t="s">
        <v>506</v>
      </c>
      <c r="B27" t="str">
        <f t="shared" si="1"/>
        <v>RUK_ifa_SRUK</v>
      </c>
      <c r="C27" s="12" t="s">
        <v>22</v>
      </c>
      <c r="D27" s="24" t="s">
        <v>107</v>
      </c>
      <c r="E27" s="14">
        <f t="shared" si="2"/>
        <v>33616738</v>
      </c>
    </row>
    <row r="28" spans="1:5" ht="15" customHeight="1">
      <c r="A28" s="22" t="s">
        <v>399</v>
      </c>
      <c r="B28" t="str">
        <f t="shared" si="1"/>
        <v>RUK_ObL_SRUK</v>
      </c>
      <c r="C28" s="12" t="s">
        <v>23</v>
      </c>
      <c r="D28" s="24" t="s">
        <v>108</v>
      </c>
      <c r="E28" s="14">
        <f t="shared" si="2"/>
        <v>32074858</v>
      </c>
    </row>
    <row r="29" spans="1:5" ht="15" customHeight="1">
      <c r="A29" s="22" t="s">
        <v>507</v>
      </c>
      <c r="B29" t="str">
        <f t="shared" si="1"/>
        <v>RUK_Kinv_SRUK</v>
      </c>
      <c r="C29" s="12" t="s">
        <v>24</v>
      </c>
      <c r="D29" s="24" t="s">
        <v>109</v>
      </c>
      <c r="E29" s="14">
        <f t="shared" si="2"/>
        <v>-182</v>
      </c>
    </row>
    <row r="30" spans="1:5" ht="15" customHeight="1">
      <c r="A30" s="22" t="s">
        <v>508</v>
      </c>
      <c r="B30" t="str">
        <f t="shared" si="1"/>
        <v>RUK_PsU_SRUK</v>
      </c>
      <c r="C30" s="12" t="s">
        <v>25</v>
      </c>
      <c r="D30" s="24" t="s">
        <v>110</v>
      </c>
      <c r="E30" s="14">
        <f t="shared" si="2"/>
        <v>123243</v>
      </c>
    </row>
    <row r="31" spans="1:5" ht="15" customHeight="1">
      <c r="A31" s="22" t="s">
        <v>509</v>
      </c>
      <c r="B31" t="str">
        <f t="shared" si="1"/>
        <v>RUK_XU_SRUK</v>
      </c>
      <c r="C31" s="12" t="s">
        <v>26</v>
      </c>
      <c r="D31" s="24" t="s">
        <v>111</v>
      </c>
      <c r="E31" s="14">
        <f t="shared" si="2"/>
        <v>768627</v>
      </c>
    </row>
    <row r="32" spans="1:5" ht="15" customHeight="1">
      <c r="A32" s="22" t="s">
        <v>257</v>
      </c>
      <c r="B32" t="str">
        <f t="shared" si="1"/>
        <v>RUK_iKre_SRUK</v>
      </c>
      <c r="C32" s="12" t="s">
        <v>27</v>
      </c>
      <c r="D32" s="24" t="s">
        <v>112</v>
      </c>
      <c r="E32" s="14">
        <f t="shared" si="2"/>
        <v>38103</v>
      </c>
    </row>
    <row r="33" spans="1:5" ht="15" customHeight="1">
      <c r="A33" s="22" t="s">
        <v>511</v>
      </c>
      <c r="B33" t="str">
        <f t="shared" si="1"/>
        <v>RUK_AFi_SRUK</v>
      </c>
      <c r="C33" s="12" t="s">
        <v>28</v>
      </c>
      <c r="D33" s="24" t="s">
        <v>510</v>
      </c>
      <c r="E33" s="14">
        <f t="shared" si="2"/>
        <v>20033399</v>
      </c>
    </row>
    <row r="34" spans="1:5" ht="15" customHeight="1">
      <c r="A34" s="22" t="s">
        <v>259</v>
      </c>
      <c r="B34" t="str">
        <f t="shared" si="1"/>
        <v>RUK_Gfd_SRUK</v>
      </c>
      <c r="C34" s="12" t="s">
        <v>29</v>
      </c>
      <c r="D34" s="24" t="s">
        <v>114</v>
      </c>
      <c r="E34" s="14">
        <f t="shared" si="2"/>
        <v>0</v>
      </c>
    </row>
    <row r="35" spans="1:5" ht="15" customHeight="1">
      <c r="A35" s="22" t="s">
        <v>512</v>
      </c>
      <c r="B35" t="str">
        <f t="shared" si="1"/>
        <v>RUK_XReg_SRUK</v>
      </c>
      <c r="C35" s="12" t="s">
        <v>30</v>
      </c>
      <c r="D35" s="24" t="s">
        <v>113</v>
      </c>
      <c r="E35" s="14">
        <f t="shared" si="2"/>
        <v>732066</v>
      </c>
    </row>
    <row r="36" spans="1:5" ht="25.5" customHeight="1">
      <c r="A36" s="22" t="s">
        <v>514</v>
      </c>
      <c r="B36" t="str">
        <f t="shared" si="1"/>
        <v>RUK_KursTot_SRUK</v>
      </c>
      <c r="C36" s="16" t="s">
        <v>31</v>
      </c>
      <c r="D36" s="17" t="s">
        <v>513</v>
      </c>
      <c r="E36" s="14">
        <f t="shared" si="2"/>
        <v>154809683</v>
      </c>
    </row>
    <row r="38" spans="1:5">
      <c r="D38" s="23"/>
    </row>
  </sheetData>
  <sheetProtection algorithmName="SHA-512" hashValue="Q+nyWimE6vBgVa5pGHRUaoIpZ1IzLKf2hJgqfWYtUQusfg4spwJ0T5XsBwWPg1vny3MYAyFRFY7Cy972ofmlJg==" saltValue="r8jRvVEme4RA71yYF4AC5g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99" orientation="portrait"/>
  <headerFooter scaleWithDoc="0" alignWithMargins="0">
    <oddHeader>&amp;C&amp;G</oddHead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theme="2"/>
    <pageSetUpPr fitToPage="1"/>
  </sheetPr>
  <dimension ref="A1:G33"/>
  <sheetViews>
    <sheetView showGridLines="0" topLeftCell="C1" zoomScaleNormal="100" workbookViewId="0">
      <selection sqref="A1:B1048576"/>
    </sheetView>
  </sheetViews>
  <sheetFormatPr defaultColWidth="11.42578125" defaultRowHeight="15"/>
  <cols>
    <col min="1" max="1" width="11.7109375" hidden="1" customWidth="1"/>
    <col min="2" max="2" width="15.140625" hidden="1" customWidth="1"/>
    <col min="3" max="3" width="5.140625" customWidth="1"/>
    <col min="4" max="4" width="83.42578125" customWidth="1"/>
    <col min="5" max="5" width="19.5703125" customWidth="1"/>
    <col min="6" max="6" width="6.42578125" customWidth="1"/>
    <col min="7" max="7" width="13.42578125" hidden="1" customWidth="1"/>
  </cols>
  <sheetData>
    <row r="1" spans="1:5">
      <c r="C1" s="58" t="s">
        <v>406</v>
      </c>
      <c r="D1" s="58"/>
    </row>
    <row r="4" spans="1:5" ht="25.5" customHeight="1">
      <c r="C4" s="65" t="s">
        <v>614</v>
      </c>
      <c r="D4" s="66"/>
      <c r="E4" s="66"/>
    </row>
    <row r="5" spans="1:5" ht="15" customHeight="1">
      <c r="C5" s="57" t="s">
        <v>187</v>
      </c>
      <c r="D5" s="57"/>
      <c r="E5" s="57"/>
    </row>
    <row r="6" spans="1:5" ht="43.5" customHeight="1">
      <c r="A6" s="23" t="s">
        <v>245</v>
      </c>
      <c r="C6" s="12"/>
      <c r="D6" s="17"/>
      <c r="E6" s="15" t="s">
        <v>568</v>
      </c>
    </row>
    <row r="7" spans="1:5" ht="15" customHeight="1">
      <c r="A7" s="23"/>
      <c r="B7" t="s">
        <v>571</v>
      </c>
      <c r="C7" s="12"/>
      <c r="D7" s="17" t="s">
        <v>569</v>
      </c>
      <c r="E7" s="15"/>
    </row>
    <row r="8" spans="1:5" ht="15" customHeight="1">
      <c r="A8" s="19" t="s">
        <v>572</v>
      </c>
      <c r="B8" t="str">
        <f>"Akt_"&amp;$B$7&amp;"_"&amp;A8</f>
        <v>Akt_UL_GGB</v>
      </c>
      <c r="C8" s="12" t="s">
        <v>5</v>
      </c>
      <c r="D8" s="24" t="s">
        <v>570</v>
      </c>
      <c r="E8" s="14">
        <f t="shared" ref="E8:E19" si="0">INDEX(LivTpk,2,MATCH($B8,LivTpk_var,0))</f>
        <v>95433345</v>
      </c>
    </row>
    <row r="9" spans="1:5" ht="15" customHeight="1">
      <c r="A9" s="19" t="s">
        <v>574</v>
      </c>
      <c r="B9" t="str">
        <f t="shared" ref="B9:B33" si="1">"Akt_"&amp;$B$7&amp;"_"&amp;A9</f>
        <v>Akt_UL_GNK</v>
      </c>
      <c r="C9" s="12" t="s">
        <v>6</v>
      </c>
      <c r="D9" s="24" t="s">
        <v>573</v>
      </c>
      <c r="E9" s="14">
        <f t="shared" si="0"/>
        <v>117540693</v>
      </c>
    </row>
    <row r="10" spans="1:5" ht="15" customHeight="1">
      <c r="A10" s="19" t="s">
        <v>576</v>
      </c>
      <c r="B10" t="str">
        <f t="shared" si="1"/>
        <v>Akt_UL_GUK</v>
      </c>
      <c r="C10" s="12" t="s">
        <v>7</v>
      </c>
      <c r="D10" s="24" t="s">
        <v>575</v>
      </c>
      <c r="E10" s="14">
        <f t="shared" si="0"/>
        <v>55518047</v>
      </c>
    </row>
    <row r="11" spans="1:5" ht="15" customHeight="1">
      <c r="A11" s="19" t="s">
        <v>578</v>
      </c>
      <c r="B11" t="str">
        <f t="shared" si="1"/>
        <v>Akt_UL_GKtot</v>
      </c>
      <c r="C11" s="16" t="s">
        <v>8</v>
      </c>
      <c r="D11" s="17" t="s">
        <v>577</v>
      </c>
      <c r="E11" s="14">
        <f t="shared" si="0"/>
        <v>173058740</v>
      </c>
    </row>
    <row r="12" spans="1:5" ht="15" customHeight="1">
      <c r="A12" s="19" t="s">
        <v>580</v>
      </c>
      <c r="B12" t="str">
        <f t="shared" si="1"/>
        <v>Akt_UL_GSO</v>
      </c>
      <c r="C12" s="12" t="s">
        <v>9</v>
      </c>
      <c r="D12" s="24" t="s">
        <v>579</v>
      </c>
      <c r="E12" s="14">
        <f t="shared" si="0"/>
        <v>371274755</v>
      </c>
    </row>
    <row r="13" spans="1:5" ht="15" customHeight="1">
      <c r="A13" s="19" t="s">
        <v>582</v>
      </c>
      <c r="B13" t="str">
        <f t="shared" si="1"/>
        <v>Akt_UL_GiO</v>
      </c>
      <c r="C13" s="12" t="s">
        <v>10</v>
      </c>
      <c r="D13" s="24" t="s">
        <v>581</v>
      </c>
      <c r="E13" s="14">
        <f t="shared" si="0"/>
        <v>22666792</v>
      </c>
    </row>
    <row r="14" spans="1:5" ht="15" customHeight="1">
      <c r="A14" s="19" t="s">
        <v>584</v>
      </c>
      <c r="B14" t="str">
        <f t="shared" si="1"/>
        <v>Akt_UL_GKO</v>
      </c>
      <c r="C14" s="12" t="s">
        <v>11</v>
      </c>
      <c r="D14" s="24" t="s">
        <v>583</v>
      </c>
      <c r="E14" s="14">
        <f t="shared" si="0"/>
        <v>99574210</v>
      </c>
    </row>
    <row r="15" spans="1:5" ht="15" customHeight="1">
      <c r="A15" s="19" t="s">
        <v>586</v>
      </c>
      <c r="B15" t="str">
        <f t="shared" si="1"/>
        <v>Akt_UL_GUL</v>
      </c>
      <c r="C15" s="12" t="s">
        <v>12</v>
      </c>
      <c r="D15" s="24" t="s">
        <v>585</v>
      </c>
      <c r="E15" s="14">
        <f t="shared" si="0"/>
        <v>46320093</v>
      </c>
    </row>
    <row r="16" spans="1:5" ht="15" customHeight="1">
      <c r="A16" s="19" t="s">
        <v>588</v>
      </c>
      <c r="B16" t="str">
        <f t="shared" si="1"/>
        <v>Akt_UL_GouTot</v>
      </c>
      <c r="C16" s="16" t="s">
        <v>13</v>
      </c>
      <c r="D16" s="17" t="s">
        <v>587</v>
      </c>
      <c r="E16" s="14">
        <f t="shared" si="0"/>
        <v>539835849</v>
      </c>
    </row>
    <row r="17" spans="1:5" ht="15" customHeight="1">
      <c r="A17" s="19" t="s">
        <v>590</v>
      </c>
      <c r="B17" t="str">
        <f t="shared" si="1"/>
        <v>Akt_UL_Gdv</v>
      </c>
      <c r="C17" s="12" t="s">
        <v>14</v>
      </c>
      <c r="D17" s="24" t="s">
        <v>589</v>
      </c>
      <c r="E17" s="14">
        <f t="shared" si="0"/>
        <v>2552583</v>
      </c>
    </row>
    <row r="18" spans="1:5" ht="15" customHeight="1">
      <c r="A18" s="19" t="s">
        <v>592</v>
      </c>
      <c r="B18" t="str">
        <f t="shared" si="1"/>
        <v>Akt_UL_Gxi</v>
      </c>
      <c r="C18" s="12" t="s">
        <v>15</v>
      </c>
      <c r="D18" s="24" t="s">
        <v>591</v>
      </c>
      <c r="E18" s="14">
        <f t="shared" si="0"/>
        <v>-18803118</v>
      </c>
    </row>
    <row r="19" spans="1:5" ht="15" customHeight="1">
      <c r="A19" s="19" t="s">
        <v>594</v>
      </c>
      <c r="B19" t="str">
        <f t="shared" si="1"/>
        <v>Akt_UL_Gafi</v>
      </c>
      <c r="C19" s="12" t="s">
        <v>16</v>
      </c>
      <c r="D19" s="24" t="s">
        <v>593</v>
      </c>
      <c r="E19" s="14">
        <f t="shared" si="0"/>
        <v>2643691</v>
      </c>
    </row>
    <row r="20" spans="1:5" ht="15" customHeight="1">
      <c r="A20" s="19"/>
      <c r="C20" s="27"/>
      <c r="D20" s="27"/>
      <c r="E20" s="15"/>
    </row>
    <row r="21" spans="1:5">
      <c r="A21" s="19"/>
      <c r="C21" s="28"/>
      <c r="D21" s="17" t="s">
        <v>595</v>
      </c>
      <c r="E21" s="15"/>
    </row>
    <row r="22" spans="1:5">
      <c r="A22" s="19" t="s">
        <v>596</v>
      </c>
      <c r="B22" t="str">
        <f t="shared" si="1"/>
        <v>Akt_UL_MGB</v>
      </c>
      <c r="C22" s="12" t="s">
        <v>17</v>
      </c>
      <c r="D22" s="24" t="s">
        <v>570</v>
      </c>
      <c r="E22" s="14">
        <f t="shared" ref="E22:E33" si="2">INDEX(LivTpk,2,MATCH($B22,LivTpk_var,0))</f>
        <v>120471084</v>
      </c>
    </row>
    <row r="23" spans="1:5">
      <c r="A23" s="19" t="s">
        <v>597</v>
      </c>
      <c r="B23" t="str">
        <f t="shared" si="1"/>
        <v>Akt_UL_MNK</v>
      </c>
      <c r="C23" s="12" t="s">
        <v>18</v>
      </c>
      <c r="D23" s="24" t="s">
        <v>573</v>
      </c>
      <c r="E23" s="14">
        <f t="shared" si="2"/>
        <v>777965491</v>
      </c>
    </row>
    <row r="24" spans="1:5">
      <c r="A24" s="19" t="s">
        <v>598</v>
      </c>
      <c r="B24" t="str">
        <f t="shared" si="1"/>
        <v>Akt_UL_MUK</v>
      </c>
      <c r="C24" s="12" t="s">
        <v>19</v>
      </c>
      <c r="D24" s="24" t="s">
        <v>575</v>
      </c>
      <c r="E24" s="14">
        <f t="shared" si="2"/>
        <v>198881379</v>
      </c>
    </row>
    <row r="25" spans="1:5">
      <c r="A25" s="19" t="s">
        <v>600</v>
      </c>
      <c r="B25" t="str">
        <f t="shared" si="1"/>
        <v>Akt_UL_MKtot</v>
      </c>
      <c r="C25" s="12" t="s">
        <v>20</v>
      </c>
      <c r="D25" s="17" t="s">
        <v>599</v>
      </c>
      <c r="E25" s="14">
        <f t="shared" si="2"/>
        <v>976846868</v>
      </c>
    </row>
    <row r="26" spans="1:5">
      <c r="A26" s="19" t="s">
        <v>601</v>
      </c>
      <c r="B26" t="str">
        <f t="shared" si="1"/>
        <v>Akt_UL_MSO</v>
      </c>
      <c r="C26" s="12" t="s">
        <v>21</v>
      </c>
      <c r="D26" s="24" t="s">
        <v>579</v>
      </c>
      <c r="E26" s="14">
        <f t="shared" si="2"/>
        <v>275191204</v>
      </c>
    </row>
    <row r="27" spans="1:5">
      <c r="A27" s="19" t="s">
        <v>602</v>
      </c>
      <c r="B27" t="str">
        <f t="shared" si="1"/>
        <v>Akt_UL_MiO</v>
      </c>
      <c r="C27" s="12" t="s">
        <v>22</v>
      </c>
      <c r="D27" s="24" t="s">
        <v>581</v>
      </c>
      <c r="E27" s="14">
        <f t="shared" si="2"/>
        <v>48255759</v>
      </c>
    </row>
    <row r="28" spans="1:5">
      <c r="A28" s="19" t="s">
        <v>603</v>
      </c>
      <c r="B28" t="str">
        <f t="shared" si="1"/>
        <v>Akt_UL_MKO</v>
      </c>
      <c r="C28" s="12" t="s">
        <v>23</v>
      </c>
      <c r="D28" s="24" t="s">
        <v>583</v>
      </c>
      <c r="E28" s="14">
        <f t="shared" si="2"/>
        <v>208028727</v>
      </c>
    </row>
    <row r="29" spans="1:5">
      <c r="A29" s="19" t="s">
        <v>604</v>
      </c>
      <c r="B29" t="str">
        <f t="shared" si="1"/>
        <v>Akt_UL_MUL</v>
      </c>
      <c r="C29" s="12" t="s">
        <v>24</v>
      </c>
      <c r="D29" s="24" t="s">
        <v>585</v>
      </c>
      <c r="E29" s="14">
        <f t="shared" si="2"/>
        <v>21331116</v>
      </c>
    </row>
    <row r="30" spans="1:5">
      <c r="A30" s="19" t="s">
        <v>606</v>
      </c>
      <c r="B30" t="str">
        <f t="shared" si="1"/>
        <v>Akt_UL_MouTot</v>
      </c>
      <c r="C30" s="12" t="s">
        <v>25</v>
      </c>
      <c r="D30" s="17" t="s">
        <v>605</v>
      </c>
      <c r="E30" s="14">
        <f t="shared" si="2"/>
        <v>552806808</v>
      </c>
    </row>
    <row r="31" spans="1:5">
      <c r="A31" s="19" t="s">
        <v>607</v>
      </c>
      <c r="B31" t="str">
        <f t="shared" si="1"/>
        <v>Akt_UL_Mdv</v>
      </c>
      <c r="C31" s="12" t="s">
        <v>26</v>
      </c>
      <c r="D31" s="24" t="s">
        <v>589</v>
      </c>
      <c r="E31" s="14">
        <f t="shared" si="2"/>
        <v>1764134</v>
      </c>
    </row>
    <row r="32" spans="1:5">
      <c r="A32" s="19" t="s">
        <v>608</v>
      </c>
      <c r="B32" t="str">
        <f t="shared" si="1"/>
        <v>Akt_UL_Mxi</v>
      </c>
      <c r="C32" s="12" t="s">
        <v>27</v>
      </c>
      <c r="D32" s="24" t="s">
        <v>591</v>
      </c>
      <c r="E32" s="14">
        <f t="shared" si="2"/>
        <v>24472236</v>
      </c>
    </row>
    <row r="33" spans="1:5" ht="15" customHeight="1">
      <c r="A33" s="19" t="s">
        <v>609</v>
      </c>
      <c r="B33" t="str">
        <f t="shared" si="1"/>
        <v>Akt_UL_Mafi</v>
      </c>
      <c r="C33" s="12" t="s">
        <v>28</v>
      </c>
      <c r="D33" s="24" t="s">
        <v>593</v>
      </c>
      <c r="E33" s="14">
        <f t="shared" si="2"/>
        <v>13050603</v>
      </c>
    </row>
  </sheetData>
  <sheetProtection algorithmName="SHA-512" hashValue="pS7dnW1OXTVz2yliSeEdr4cRXUmZAOR7NCCxTPv4Uo1n5lwcYAtA/IPepidkC13z2w71FDV6MZA3U6BFLSPpOA==" saltValue="/imG416TnC7qtuuZSjs/X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/>
  <headerFooter scaleWithDoc="0" alignWithMargins="0">
    <oddHeader>&amp;C&amp;G</oddHead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tabColor theme="2"/>
    <pageSetUpPr fitToPage="1"/>
  </sheetPr>
  <dimension ref="A1:F19"/>
  <sheetViews>
    <sheetView showGridLines="0" topLeftCell="C1" zoomScaleNormal="100" workbookViewId="0">
      <selection activeCell="D26" sqref="D26"/>
    </sheetView>
  </sheetViews>
  <sheetFormatPr defaultColWidth="11.42578125" defaultRowHeight="15"/>
  <cols>
    <col min="1" max="1" width="6.140625" hidden="1" customWidth="1"/>
    <col min="2" max="2" width="15.140625" hidden="1" customWidth="1"/>
    <col min="3" max="3" width="5" customWidth="1"/>
    <col min="4" max="4" width="77.5703125" customWidth="1"/>
    <col min="5" max="5" width="14.42578125" customWidth="1"/>
    <col min="6" max="6" width="9.140625" customWidth="1"/>
  </cols>
  <sheetData>
    <row r="1" spans="1:6">
      <c r="C1" s="58" t="s">
        <v>406</v>
      </c>
      <c r="D1" s="58"/>
    </row>
    <row r="4" spans="1:6" ht="23.25" customHeight="1">
      <c r="C4" s="67" t="s">
        <v>615</v>
      </c>
      <c r="D4" s="68"/>
      <c r="E4" s="68"/>
    </row>
    <row r="5" spans="1:6" ht="15" customHeight="1">
      <c r="C5" s="62" t="s">
        <v>187</v>
      </c>
      <c r="D5" s="63"/>
      <c r="E5" s="64"/>
    </row>
    <row r="6" spans="1:6" ht="22.5" customHeight="1">
      <c r="B6" s="19" t="s">
        <v>535</v>
      </c>
      <c r="C6" s="12"/>
      <c r="D6" s="17"/>
      <c r="E6" s="15" t="s">
        <v>473</v>
      </c>
    </row>
    <row r="7" spans="1:6" ht="15" customHeight="1">
      <c r="A7" s="22" t="s">
        <v>517</v>
      </c>
      <c r="B7" t="str">
        <f>"FpD_"&amp;A7&amp;"_"&amp;$B$6</f>
        <v>FpD_ProS_SDo</v>
      </c>
      <c r="C7" s="12" t="s">
        <v>5</v>
      </c>
      <c r="D7" s="24" t="s">
        <v>516</v>
      </c>
      <c r="E7" s="14">
        <f t="shared" ref="E7:E17" si="0">INDEX(LivTpk,2,MATCH($B7,LivTpk_var,0))</f>
        <v>-217489</v>
      </c>
      <c r="F7" s="29"/>
    </row>
    <row r="8" spans="1:6" ht="15" customHeight="1">
      <c r="A8" s="22" t="s">
        <v>519</v>
      </c>
      <c r="B8" t="str">
        <f t="shared" ref="B8:B17" si="1">"FpD_"&amp;A8&amp;"_"&amp;$B$6</f>
        <v>FpD_ProF_SDo</v>
      </c>
      <c r="C8" s="12" t="s">
        <v>6</v>
      </c>
      <c r="D8" s="24" t="s">
        <v>518</v>
      </c>
      <c r="E8" s="14">
        <f t="shared" si="0"/>
        <v>-82795</v>
      </c>
    </row>
    <row r="9" spans="1:6" ht="15" customHeight="1">
      <c r="A9" s="22" t="s">
        <v>521</v>
      </c>
      <c r="B9" t="str">
        <f t="shared" si="1"/>
        <v>FpD_Pudg_SDo</v>
      </c>
      <c r="C9" s="12" t="s">
        <v>7</v>
      </c>
      <c r="D9" s="24" t="s">
        <v>520</v>
      </c>
      <c r="E9" s="14">
        <f t="shared" si="0"/>
        <v>-3861481</v>
      </c>
    </row>
    <row r="10" spans="1:6" ht="15" customHeight="1">
      <c r="A10" s="22" t="s">
        <v>523</v>
      </c>
      <c r="B10" t="str">
        <f t="shared" si="1"/>
        <v>FpD_Adm_SDo</v>
      </c>
      <c r="C10" s="12" t="s">
        <v>8</v>
      </c>
      <c r="D10" s="24" t="s">
        <v>522</v>
      </c>
      <c r="E10" s="14">
        <f t="shared" si="0"/>
        <v>-6733</v>
      </c>
    </row>
    <row r="11" spans="1:6" ht="15" customHeight="1">
      <c r="A11" s="22" t="s">
        <v>525</v>
      </c>
      <c r="B11" t="str">
        <f t="shared" si="1"/>
        <v>FpD_HL_SDo</v>
      </c>
      <c r="C11" s="12" t="s">
        <v>9</v>
      </c>
      <c r="D11" s="24" t="s">
        <v>524</v>
      </c>
      <c r="E11" s="14">
        <f t="shared" si="0"/>
        <v>-119692</v>
      </c>
    </row>
    <row r="12" spans="1:6" ht="15" customHeight="1">
      <c r="A12" s="22" t="s">
        <v>527</v>
      </c>
      <c r="B12" t="str">
        <f t="shared" si="1"/>
        <v>FpD_Domk_SDo</v>
      </c>
      <c r="C12" s="12" t="s">
        <v>10</v>
      </c>
      <c r="D12" s="24" t="s">
        <v>526</v>
      </c>
      <c r="E12" s="14">
        <f t="shared" si="0"/>
        <v>-6314</v>
      </c>
    </row>
    <row r="13" spans="1:6" ht="15" customHeight="1">
      <c r="A13" s="22" t="s">
        <v>529</v>
      </c>
      <c r="B13" t="str">
        <f t="shared" si="1"/>
        <v>FpD_Ans_SDo</v>
      </c>
      <c r="C13" s="12" t="s">
        <v>11</v>
      </c>
      <c r="D13" s="24" t="s">
        <v>528</v>
      </c>
      <c r="E13" s="14">
        <f t="shared" si="0"/>
        <v>-383041</v>
      </c>
    </row>
    <row r="14" spans="1:6" ht="15" customHeight="1">
      <c r="A14" s="22" t="s">
        <v>386</v>
      </c>
      <c r="B14" t="str">
        <f t="shared" si="1"/>
        <v>FpD_Xomk_SDo</v>
      </c>
      <c r="C14" s="12" t="s">
        <v>12</v>
      </c>
      <c r="D14" s="24" t="s">
        <v>530</v>
      </c>
      <c r="E14" s="14">
        <f t="shared" si="0"/>
        <v>-870063</v>
      </c>
    </row>
    <row r="15" spans="1:6" ht="15" customHeight="1">
      <c r="A15" s="22" t="s">
        <v>531</v>
      </c>
      <c r="B15" t="str">
        <f t="shared" si="1"/>
        <v>FpD_ReTv_SDo</v>
      </c>
      <c r="C15" s="12" t="s">
        <v>13</v>
      </c>
      <c r="D15" s="24" t="s">
        <v>58</v>
      </c>
      <c r="E15" s="14">
        <f t="shared" si="0"/>
        <v>552997</v>
      </c>
    </row>
    <row r="16" spans="1:6" ht="15" customHeight="1">
      <c r="A16" s="22" t="s">
        <v>532</v>
      </c>
      <c r="B16" t="str">
        <f t="shared" si="1"/>
        <v>FpD_PGGf_SDo</v>
      </c>
      <c r="C16" s="12" t="s">
        <v>14</v>
      </c>
      <c r="D16" s="24" t="s">
        <v>93</v>
      </c>
      <c r="E16" s="14">
        <f t="shared" si="0"/>
        <v>3611</v>
      </c>
    </row>
    <row r="17" spans="1:5" ht="27.75" customHeight="1">
      <c r="A17" s="22" t="s">
        <v>534</v>
      </c>
      <c r="B17" t="str">
        <f t="shared" si="1"/>
        <v>FpD_Otot_SDo</v>
      </c>
      <c r="C17" s="16" t="s">
        <v>15</v>
      </c>
      <c r="D17" s="17" t="s">
        <v>533</v>
      </c>
      <c r="E17" s="14">
        <f t="shared" si="0"/>
        <v>-4991001</v>
      </c>
    </row>
    <row r="19" spans="1:5">
      <c r="D19" s="23"/>
    </row>
  </sheetData>
  <sheetProtection algorithmName="SHA-512" hashValue="9MH54bM5wrERE1j1EgJMAHGftVlNk+mKzBAkw7h0DEUH+N+Fkb/GjHOWjLL29g/BP6W9TTdwj3UnwR5Tfque5w==" saltValue="As9hazOtrM9uX5cNUhBLdQ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90" orientation="portrait"/>
  <headerFooter scaleWithDoc="0" alignWithMargins="0">
    <oddHeader>&amp;C&amp;G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34</vt:i4>
      </vt:variant>
      <vt:variant>
        <vt:lpstr>Navngivne områder</vt:lpstr>
      </vt:variant>
      <vt:variant>
        <vt:i4>40</vt:i4>
      </vt:variant>
    </vt:vector>
  </HeadingPairs>
  <TitlesOfParts>
    <vt:vector size="74" baseType="lpstr">
      <vt:lpstr>LIVTPK sektor</vt:lpstr>
      <vt:lpstr>FPK sektor</vt:lpstr>
      <vt:lpstr>Indholdsfortegnelse</vt:lpstr>
      <vt:lpstr>Tabel 1.1</vt:lpstr>
      <vt:lpstr>Tabel 1.2</vt:lpstr>
      <vt:lpstr>Tabel 1.3</vt:lpstr>
      <vt:lpstr>Tabel 1.4</vt:lpstr>
      <vt:lpstr>Tabel 1.5</vt:lpstr>
      <vt:lpstr>Tabel 1.6</vt:lpstr>
      <vt:lpstr>Tabel 1.7</vt:lpstr>
      <vt:lpstr>Tabel 1.8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3.1</vt:lpstr>
      <vt:lpstr>Tabel 3.2</vt:lpstr>
      <vt:lpstr>Tabel 3.3</vt:lpstr>
      <vt:lpstr>Tabel 3.4</vt:lpstr>
      <vt:lpstr>Tabel 3.5</vt:lpstr>
      <vt:lpstr>Tabel 3.6</vt:lpstr>
      <vt:lpstr>Tabel 4.1</vt:lpstr>
      <vt:lpstr>Tabel 4.2</vt:lpstr>
      <vt:lpstr>Tabel 4.3</vt:lpstr>
      <vt:lpstr>Tabel 5.1</vt:lpstr>
      <vt:lpstr>Tabel 5.2</vt:lpstr>
      <vt:lpstr>Tabel 5.3</vt:lpstr>
      <vt:lpstr>Bilag 6.1</vt:lpstr>
      <vt:lpstr>LIV data</vt:lpstr>
      <vt:lpstr>TPK data</vt:lpstr>
      <vt:lpstr>Fpk</vt:lpstr>
      <vt:lpstr>Fpk_var</vt:lpstr>
      <vt:lpstr>LivData</vt:lpstr>
      <vt:lpstr>LivNavn</vt:lpstr>
      <vt:lpstr>LivTpk</vt:lpstr>
      <vt:lpstr>LivTpk_var</vt:lpstr>
      <vt:lpstr>LivVar</vt:lpstr>
      <vt:lpstr>TpkData</vt:lpstr>
      <vt:lpstr>TpkNavn</vt:lpstr>
      <vt:lpstr>TpkVar</vt:lpstr>
      <vt:lpstr>'Bilag 6.1'!Udskriftsområde</vt:lpstr>
      <vt:lpstr>Indholdsfortegnelse!Udskriftsområde</vt:lpstr>
      <vt:lpstr>'Tabel 1.1'!Udskriftsområde</vt:lpstr>
      <vt:lpstr>'Tabel 1.2'!Udskriftsområde</vt:lpstr>
      <vt:lpstr>'Tabel 1.3'!Udskriftsområde</vt:lpstr>
      <vt:lpstr>'Tabel 1.4'!Udskriftsområde</vt:lpstr>
      <vt:lpstr>'Tabel 1.5'!Udskriftsområde</vt:lpstr>
      <vt:lpstr>'Tabel 1.6'!Udskriftsområde</vt:lpstr>
      <vt:lpstr>'Tabel 1.7'!Udskriftsområde</vt:lpstr>
      <vt:lpstr>'Tabel 1.8'!Udskriftsområde</vt:lpstr>
      <vt:lpstr>'Tabel 2.1'!Udskriftsområde</vt:lpstr>
      <vt:lpstr>'Tabel 2.2'!Udskriftsområde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3.1'!Udskriftsområde</vt:lpstr>
      <vt:lpstr>'Tabel 3.2'!Udskriftsområde</vt:lpstr>
      <vt:lpstr>'Tabel 3.3'!Udskriftsområde</vt:lpstr>
      <vt:lpstr>'Tabel 3.4'!Udskriftsområde</vt:lpstr>
      <vt:lpstr>'Tabel 3.5'!Udskriftsområde</vt:lpstr>
      <vt:lpstr>'Tabel 3.6'!Udskriftsområde</vt:lpstr>
      <vt:lpstr>'Tabel 4.1'!Udskriftsområde</vt:lpstr>
      <vt:lpstr>'Tabel 4.2'!Udskriftsområde</vt:lpstr>
      <vt:lpstr>'Tabel 4.3'!Udskriftsområde</vt:lpstr>
      <vt:lpstr>'Tabel 5.1'!Udskriftsområde</vt:lpstr>
      <vt:lpstr>'Tabel 5.2'!Udskriftsområde</vt:lpstr>
      <vt:lpstr>'Tabel 5.3'!Udskriftsområde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Livsforsikringsselskaber: Statistisk materiale</dc:title>
  <dc:creator>Finanstilsynet</dc:creator>
  <cp:lastModifiedBy>Line Duyvejonck Frøberg (FT)</cp:lastModifiedBy>
  <cp:lastPrinted>2017-07-11T05:42:58Z</cp:lastPrinted>
  <dcterms:created xsi:type="dcterms:W3CDTF">2016-01-07T10:31:59Z</dcterms:created>
  <dcterms:modified xsi:type="dcterms:W3CDTF">2024-08-22T10:46:16Z</dcterms:modified>
</cp:coreProperties>
</file>